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3256" windowHeight="13176"/>
  </bookViews>
  <sheets>
    <sheet name="Б-П" sheetId="5" r:id="rId1"/>
    <sheet name="Лист1" sheetId="6" state="hidden" r:id="rId2"/>
  </sheets>
  <definedNames>
    <definedName name="личные_продажи">'Б-П'!$B$203:$B$209</definedName>
    <definedName name="налоги">'Б-П'!$C$203:$C$209</definedName>
    <definedName name="_xlnm.Print_Area" localSheetId="0">'Б-П'!$A$1:$J$191</definedName>
    <definedName name="ОС">'Б-П'!$D$203:$D$207</definedName>
  </definedNames>
  <calcPr calcId="144525"/>
</workbook>
</file>

<file path=xl/calcChain.xml><?xml version="1.0" encoding="utf-8"?>
<calcChain xmlns="http://schemas.openxmlformats.org/spreadsheetml/2006/main">
  <c r="J161" i="5" l="1"/>
  <c r="H89" i="5"/>
  <c r="J85" i="5"/>
  <c r="J81" i="5"/>
  <c r="J79" i="5"/>
  <c r="J7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58" i="5"/>
  <c r="J136" i="5"/>
  <c r="J137" i="5"/>
  <c r="J138" i="5"/>
  <c r="J139" i="5"/>
  <c r="J140" i="5"/>
  <c r="J127" i="5"/>
  <c r="J123" i="5"/>
  <c r="J124" i="5"/>
  <c r="J125" i="5"/>
  <c r="J126" i="5"/>
  <c r="J110" i="5"/>
  <c r="J111" i="5"/>
  <c r="J112" i="5"/>
  <c r="J113" i="5"/>
  <c r="J114" i="5"/>
  <c r="A130" i="5" l="1"/>
  <c r="B141" i="5" s="1"/>
  <c r="A117" i="5"/>
  <c r="B128" i="5" s="1"/>
  <c r="A104" i="5"/>
  <c r="B115" i="5" s="1"/>
  <c r="G190" i="5"/>
  <c r="F148" i="5"/>
  <c r="F147" i="5"/>
  <c r="F146" i="5"/>
  <c r="J133" i="5"/>
  <c r="J107" i="5"/>
  <c r="J135" i="5"/>
  <c r="J134" i="5"/>
  <c r="J132" i="5"/>
  <c r="J131" i="5"/>
  <c r="J122" i="5"/>
  <c r="J121" i="5"/>
  <c r="J120" i="5"/>
  <c r="J119" i="5"/>
  <c r="J118" i="5"/>
  <c r="J106" i="5"/>
  <c r="J108" i="5"/>
  <c r="J109" i="5"/>
  <c r="J105" i="5"/>
  <c r="J94" i="5"/>
  <c r="J95" i="5"/>
  <c r="J93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39" i="5"/>
  <c r="D30" i="6"/>
  <c r="F30" i="6" s="1"/>
  <c r="B49" i="6"/>
  <c r="B71" i="6"/>
  <c r="B72" i="6"/>
  <c r="B74" i="6"/>
  <c r="B75" i="6"/>
  <c r="B76" i="6"/>
  <c r="B77" i="6"/>
  <c r="B78" i="6"/>
  <c r="F34" i="6"/>
  <c r="F33" i="6"/>
  <c r="F32" i="6"/>
  <c r="F28" i="6"/>
  <c r="F27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4" i="6"/>
  <c r="F5" i="6"/>
  <c r="F6" i="6"/>
  <c r="F7" i="6"/>
  <c r="F8" i="6"/>
  <c r="F9" i="6"/>
  <c r="F10" i="6"/>
  <c r="F11" i="6"/>
  <c r="F12" i="6"/>
  <c r="F3" i="6"/>
  <c r="B173" i="5"/>
  <c r="B167" i="5"/>
  <c r="B168" i="5"/>
  <c r="B169" i="5"/>
  <c r="B170" i="5"/>
  <c r="B171" i="5"/>
  <c r="B166" i="5"/>
  <c r="I172" i="5" l="1"/>
  <c r="J172" i="5"/>
  <c r="H172" i="5"/>
  <c r="I166" i="5"/>
  <c r="J141" i="5"/>
  <c r="G148" i="5" s="1"/>
  <c r="J128" i="5"/>
  <c r="G147" i="5" s="1"/>
  <c r="J115" i="5"/>
  <c r="G146" i="5" s="1"/>
  <c r="I146" i="5" s="1"/>
  <c r="J170" i="5"/>
  <c r="J169" i="5"/>
  <c r="I169" i="5"/>
  <c r="H170" i="5"/>
  <c r="H166" i="5"/>
  <c r="I168" i="5"/>
  <c r="J171" i="5"/>
  <c r="J167" i="5"/>
  <c r="I171" i="5"/>
  <c r="I167" i="5"/>
  <c r="H173" i="5"/>
  <c r="H168" i="5"/>
  <c r="J166" i="5"/>
  <c r="I170" i="5"/>
  <c r="H171" i="5"/>
  <c r="H167" i="5"/>
  <c r="J173" i="5"/>
  <c r="J168" i="5"/>
  <c r="I173" i="5"/>
  <c r="H169" i="5"/>
  <c r="J38" i="5"/>
  <c r="B147" i="5"/>
  <c r="I164" i="5" s="1"/>
  <c r="B146" i="5"/>
  <c r="H164" i="5" s="1"/>
  <c r="B148" i="5"/>
  <c r="J164" i="5" s="1"/>
  <c r="F96" i="5"/>
  <c r="F97" i="5" s="1"/>
  <c r="J180" i="5" s="1"/>
  <c r="F1" i="6"/>
  <c r="H165" i="5" l="1"/>
  <c r="H174" i="5" s="1"/>
  <c r="I81" i="5"/>
  <c r="I79" i="5"/>
  <c r="I85" i="5"/>
  <c r="J21" i="5"/>
  <c r="I147" i="5"/>
  <c r="I165" i="5" s="1"/>
  <c r="I148" i="5"/>
  <c r="J165" i="5" s="1"/>
  <c r="J174" i="5" s="1"/>
  <c r="J175" i="5" s="1"/>
  <c r="I174" i="5" l="1"/>
  <c r="I175" i="5" s="1"/>
  <c r="I149" i="5"/>
  <c r="H175" i="5"/>
  <c r="H176" i="5" l="1"/>
  <c r="J181" i="5"/>
  <c r="J182" i="5" s="1"/>
  <c r="J183" i="5"/>
  <c r="J184" i="5" l="1"/>
  <c r="J185" i="5" s="1"/>
  <c r="J25" i="5"/>
  <c r="J23" i="5" l="1"/>
  <c r="J186" i="5"/>
  <c r="J24" i="5" s="1"/>
  <c r="J187" i="5"/>
  <c r="J22" i="5" s="1"/>
</calcChain>
</file>

<file path=xl/sharedStrings.xml><?xml version="1.0" encoding="utf-8"?>
<sst xmlns="http://schemas.openxmlformats.org/spreadsheetml/2006/main" count="248" uniqueCount="239">
  <si>
    <t>Образование</t>
  </si>
  <si>
    <t>Телефон</t>
  </si>
  <si>
    <t>e-mail</t>
  </si>
  <si>
    <t>РЕЗЮМЕ</t>
  </si>
  <si>
    <t>Адрес регистрации инициатора</t>
  </si>
  <si>
    <t>Требуется ли разрешение соответствующих органов (СЭС, пожарная охрана и т.д.)</t>
  </si>
  <si>
    <t>№ п/п</t>
  </si>
  <si>
    <t>Перечень затрат</t>
  </si>
  <si>
    <t>Наименование</t>
  </si>
  <si>
    <t>ИТОГО</t>
  </si>
  <si>
    <t>Количество</t>
  </si>
  <si>
    <t>СЫРЬЕ, МАТЕРИАЛЫ, КОМПЛЕКТУЮЩИЕ ИЗДЕЛИЯ</t>
  </si>
  <si>
    <t>Расходы на рекламу</t>
  </si>
  <si>
    <t>Наименование составляющих себестоимости продукции</t>
  </si>
  <si>
    <t>Итого производственных расходов, т.е. себестоимость объема продукции в месяц</t>
  </si>
  <si>
    <t>Сырье и материалы</t>
  </si>
  <si>
    <t>Наименование показателя</t>
  </si>
  <si>
    <t>«____»________20__ г.</t>
  </si>
  <si>
    <t>подпись</t>
  </si>
  <si>
    <t>ФИО</t>
  </si>
  <si>
    <t>ФИНАНСОВЫЙ ПЛАН</t>
  </si>
  <si>
    <t>(наименование проекта)</t>
  </si>
  <si>
    <t>КАЛЬКУЛЯЦИЯ ЗАТРАТ НА МАТЕРИАЛЫ</t>
  </si>
  <si>
    <t>Месячная программа</t>
  </si>
  <si>
    <t>Величина показателя</t>
  </si>
  <si>
    <t>Транспортные расходы</t>
  </si>
  <si>
    <t>Хозяйственные расходы</t>
  </si>
  <si>
    <t>Коммунальные расходы</t>
  </si>
  <si>
    <t>Ед. измерения</t>
  </si>
  <si>
    <t>Стоимость ед., рублей</t>
  </si>
  <si>
    <t>Сумма, рублей</t>
  </si>
  <si>
    <t>Величина затрат на ед. продукции, рублей</t>
  </si>
  <si>
    <t>Величина затрат на месячную программу, рублей/месяц</t>
  </si>
  <si>
    <t>Стоимость, рублей/месяц</t>
  </si>
  <si>
    <t>Налог на прибыль, рублей</t>
  </si>
  <si>
    <t>Опыт профессиональной или предпринимательской деятельности в планируемой сфере деятельности</t>
  </si>
  <si>
    <t>Применяемая система налогообложения, налоговые режимы</t>
  </si>
  <si>
    <t>личные продажи</t>
  </si>
  <si>
    <t>БИЗНЕС-ПЛАН
предпринимательского проекта</t>
  </si>
  <si>
    <t>Основные показатели экономической эффективности проекта - срок окупаемости, мес.</t>
  </si>
  <si>
    <t>Основные показатели экономической эффективности проекта - уровень рентабельности, %</t>
  </si>
  <si>
    <t>Список 1</t>
  </si>
  <si>
    <t>своя торговая точка</t>
  </si>
  <si>
    <t>ателье</t>
  </si>
  <si>
    <t>в магазины на реализацию</t>
  </si>
  <si>
    <t>прямые договора с юр.лицами</t>
  </si>
  <si>
    <t>торговые площадики (госзакупки и корп.закупки)</t>
  </si>
  <si>
    <t>иное (указать)</t>
  </si>
  <si>
    <t>Список 2</t>
  </si>
  <si>
    <t>ОСНО (20%)</t>
  </si>
  <si>
    <t>УСН (15 %)</t>
  </si>
  <si>
    <t>УСН (6 %)</t>
  </si>
  <si>
    <t>Патент</t>
  </si>
  <si>
    <t>ЕСХН (6%)</t>
  </si>
  <si>
    <t>НПД (4 %)</t>
  </si>
  <si>
    <t>НПД (6 %)</t>
  </si>
  <si>
    <t>Наименование материалов</t>
  </si>
  <si>
    <t>Расходы на бухгалтера</t>
  </si>
  <si>
    <t>Список 5</t>
  </si>
  <si>
    <t>Индивидуальный предприниматель</t>
  </si>
  <si>
    <t>Самозанятый</t>
  </si>
  <si>
    <t>ПОКАЗАТЕЛИ ЭФФЕКТИВНОСТИ ПРОЕКТА</t>
  </si>
  <si>
    <t>Годовая выручка, руб.</t>
  </si>
  <si>
    <t>Прибыль от продаж в год, руб.</t>
  </si>
  <si>
    <t>Чистая прибыль в год, руб.</t>
  </si>
  <si>
    <t>Рентабельность производства, %</t>
  </si>
  <si>
    <t>Срок окупаемости, мес</t>
  </si>
  <si>
    <t>ТЕКУЩИЕ ЕЖЕМЕСЯЧНЫЕ ЗАТРАТЫ</t>
  </si>
  <si>
    <t>ПРОГНОЗ ДОХОДОВ ОТ РЕАЛИЗАЦИИ</t>
  </si>
  <si>
    <t>планируемая цена за ед., руб.</t>
  </si>
  <si>
    <t>Итого прогнозный доход в месяц, руб.</t>
  </si>
  <si>
    <t>Прогнозный доход в год, руб.</t>
  </si>
  <si>
    <t>ПРОЧИЕ ЕЖЕМЕСЯЧНЫЕ РАСХОДЫ</t>
  </si>
  <si>
    <t>Аренда</t>
  </si>
  <si>
    <t>Основные показатели экономической эффективности проекта - общая прибыль в год, тыс. руб.</t>
  </si>
  <si>
    <t>КРАТКАЯ ИНФОРМАЦИЯ О ПРОЕКТЕ</t>
  </si>
  <si>
    <t>Общие расходы в месяц, руб.</t>
  </si>
  <si>
    <t>Себестоимость единицы продукции, руб.</t>
  </si>
  <si>
    <t>Организационно-правовая форма (ИП / Самозанятый)</t>
  </si>
  <si>
    <t>Инициатор бизнес-плана (Ф. И. О.)</t>
  </si>
  <si>
    <t>Прочие расходы (связь, канцтовары, и т.д.)</t>
  </si>
  <si>
    <t>Совокупные затраты в год, руб. (для ИП в том числе отчисления в ПФР)</t>
  </si>
  <si>
    <t>кол-во, ед.</t>
  </si>
  <si>
    <t>1.1</t>
  </si>
  <si>
    <t>1.2</t>
  </si>
  <si>
    <t>1.3</t>
  </si>
  <si>
    <t>Адрес реализации проекта</t>
  </si>
  <si>
    <t>Основные показатели экономической эффективности проекта - объем налоговых отчислений за год, тыс. руб.</t>
  </si>
  <si>
    <t>Наименование продукции/услуг</t>
  </si>
  <si>
    <t>РАСЧЕТ СЕБЕСТОИМОСТИ ПРОДУКЦИИ</t>
  </si>
  <si>
    <t>1.4</t>
  </si>
  <si>
    <t>1.5</t>
  </si>
  <si>
    <t>1.6</t>
  </si>
  <si>
    <t>1.7</t>
  </si>
  <si>
    <t>ИНН инициатора</t>
  </si>
  <si>
    <t xml:space="preserve">Закупается: </t>
  </si>
  <si>
    <t>картридж; пигменты; первичная анестезия; вторичная анестезия; дезинфектор для рук; непромокаемые салфетки; подставка для емкости; ёмкость для пигментов; микрощеточки; карандаш для бровей; карандаш для губ; белый карандаш; точилка; пинцет; маникюрные ножницы; канцелярские ножницы; тальк; пищевая плёнка; мыло-пенка; пакетики; маски; перчатки; салфетки для клиента; шапочки; вазелин; визин; пудра для эскиза; спрейбатл; экран; подушка под ноги клиенту</t>
  </si>
  <si>
    <t>лампа кольцевая Мощность 65 ватт  ( 45см)</t>
  </si>
  <si>
    <t xml:space="preserve">лампа для фотографий 35 см , мощность 30 Ватт </t>
  </si>
  <si>
    <t>столик тележка на колёсах</t>
  </si>
  <si>
    <t>Стол 3 этажерки</t>
  </si>
  <si>
    <t>Ширма</t>
  </si>
  <si>
    <t>стул на колёсах</t>
  </si>
  <si>
    <t>стул с подножкой поясницы</t>
  </si>
  <si>
    <t>кушетка анатомическая</t>
  </si>
  <si>
    <t>аппарат mast p 10</t>
  </si>
  <si>
    <t>стол журнальный  для клиента</t>
  </si>
  <si>
    <t xml:space="preserve">стулья табуретки  </t>
  </si>
  <si>
    <t>шкаф витрина</t>
  </si>
  <si>
    <t xml:space="preserve">фартук </t>
  </si>
  <si>
    <t>ноутбук  для работы</t>
  </si>
  <si>
    <t>1.8</t>
  </si>
  <si>
    <t>1.9</t>
  </si>
  <si>
    <t>1.10</t>
  </si>
  <si>
    <t>1.11</t>
  </si>
  <si>
    <t>1.12</t>
  </si>
  <si>
    <t>1.13</t>
  </si>
  <si>
    <t>1.14</t>
  </si>
  <si>
    <t>Стеллаж</t>
  </si>
  <si>
    <t>Декоративный стол</t>
  </si>
  <si>
    <t>Журнальный стол</t>
  </si>
  <si>
    <t>Стул для клиента LM- 5001</t>
  </si>
  <si>
    <t xml:space="preserve">Вешалка </t>
  </si>
  <si>
    <t xml:space="preserve">Пуф со спинкой  </t>
  </si>
  <si>
    <t xml:space="preserve">Лавочка диван </t>
  </si>
  <si>
    <t xml:space="preserve">Зеркало со светом </t>
  </si>
  <si>
    <t>Подставка для ноутбука</t>
  </si>
  <si>
    <t>Настольный платёжный терминал для безналичной оплаты</t>
  </si>
  <si>
    <t>1.15</t>
  </si>
  <si>
    <t>1.16</t>
  </si>
  <si>
    <t>1.17</t>
  </si>
  <si>
    <t>1.18</t>
  </si>
  <si>
    <t>1.19</t>
  </si>
  <si>
    <t>1.20</t>
  </si>
  <si>
    <t>тележка уборочная двухведерная + набор vileda проф.</t>
  </si>
  <si>
    <t>чековый аппарат</t>
  </si>
  <si>
    <t>Блок питания MT Mini S Touch</t>
  </si>
  <si>
    <t>Клип корд DC</t>
  </si>
  <si>
    <t>Перчатки нитриловые</t>
  </si>
  <si>
    <t xml:space="preserve">Добавляем больше расходников: </t>
  </si>
  <si>
    <t>Эти расходники и аппарат есть у вас , мы просто то же берём запасом . То есть все умножаем на 2 .</t>
  </si>
  <si>
    <t xml:space="preserve">В дальнейшем я буду обучать также этому . И второй аппарат точно лишним не будет . </t>
  </si>
  <si>
    <t>- аппарат mast p 10 -  9000р*2= 18.000</t>
  </si>
  <si>
    <t>- Блок - 3500 р*2 = 7000</t>
  </si>
  <si>
    <t xml:space="preserve">- шнур к педали \ клип корд - 700р *2= 1400 </t>
  </si>
  <si>
    <t xml:space="preserve">- картридж- 110р ( 1 шт ) 40 шт нужно будет - 4400 р </t>
  </si>
  <si>
    <t xml:space="preserve">- пигменты  2100 (1 шт)  мне  40 шт нужно будет . - 84.000 р </t>
  </si>
  <si>
    <t>- первичная анестезия- 1000р  *2=2000</t>
  </si>
  <si>
    <t xml:space="preserve">- вторичная анестезия - 2500 *2= 5000 р </t>
  </si>
  <si>
    <t xml:space="preserve">- дезинфектор для рук / 600*2= 1200 р </t>
  </si>
  <si>
    <t xml:space="preserve">- непромокаемые салфетки / 700*2= 1400 р </t>
  </si>
  <si>
    <t>- подставка для емкости - 400р*2= 800 р</t>
  </si>
  <si>
    <t xml:space="preserve">- ёмкость для пигментов- 500 р *2= 1000р </t>
  </si>
  <si>
    <t xml:space="preserve">- микрощеточки / 180 р *2= 360 р </t>
  </si>
  <si>
    <t xml:space="preserve">- карандаш для бровей - 150р. *2= 300 р </t>
  </si>
  <si>
    <t xml:space="preserve">- карандаш для губ -150 р*2= 300 р </t>
  </si>
  <si>
    <t xml:space="preserve">- белый карандаш -180р *2= 360 р </t>
  </si>
  <si>
    <t>- точилка -150р *2= 300 р</t>
  </si>
  <si>
    <t xml:space="preserve">- Маркет / </t>
  </si>
  <si>
    <t>- пинцет / 700*2= 1400р</t>
  </si>
  <si>
    <t xml:space="preserve">- маникюрные ножницы , :800 *2= 1600 р </t>
  </si>
  <si>
    <t xml:space="preserve">- канцелярские ножницы 400р*2= 800 р </t>
  </si>
  <si>
    <t>- тальк 300р *2= 600 р</t>
  </si>
  <si>
    <t>- пищевая плёнка / 500 р *2= 1000р</t>
  </si>
  <si>
    <t xml:space="preserve">- мыло пенка / 380р *2= 760 р </t>
  </si>
  <si>
    <t xml:space="preserve">- маска для клиентов 100 шт = 1000р </t>
  </si>
  <si>
    <t xml:space="preserve">- пудра для эскиза / 500 р *2= 1000р </t>
  </si>
  <si>
    <t xml:space="preserve">- спрейбатл- 300 р *2= 600 р </t>
  </si>
  <si>
    <t>- Экран - 300 р*2= 600 р</t>
  </si>
  <si>
    <t xml:space="preserve">Ноутбук  убираем ., лавочка - диван за 9500 тоже убираем ., стилаж 2 шт написано у меня , ОДНУ убираем , оставляем 1 стилаж за 7500. </t>
  </si>
  <si>
    <t>Цена за ед., рублей</t>
  </si>
  <si>
    <t>Затраты всего, руб.</t>
  </si>
  <si>
    <t>ЕДИНОВРЕМЕННЫЕ ЗАТРАТЫ (на что будут потрачены средства Социального контракта)</t>
  </si>
  <si>
    <t>цветом выделены ячейки, где надо выбрать из списка</t>
  </si>
  <si>
    <t>Требуемая единовременная финансовая помощь (какую сумму вы запрашиваете), руб.</t>
  </si>
  <si>
    <t>Планируемый доход по номенклатуре</t>
  </si>
  <si>
    <t>Кол-во на 1 ед. продукции/услуг</t>
  </si>
  <si>
    <t>Ед. 
измерения</t>
  </si>
  <si>
    <t>ИТОГО в месяц совокупные затраты на материалы</t>
  </si>
  <si>
    <t>Чистая прибыль в месяц, руб.</t>
  </si>
  <si>
    <t>Если предпринимательская деятельность планируется в форме ИП, просьба указать код ОКВЭД (обязательно с расшифровкой)</t>
  </si>
  <si>
    <t>ВСЕГО ЗАПРАШИВАЕТСЯ СОЦКОНТРАКТ В СУММЕ</t>
  </si>
  <si>
    <t>Порядок расчета</t>
  </si>
  <si>
    <t>итоговая строка Прогноза дохода</t>
  </si>
  <si>
    <t>Для самозанятых: стр. 11 таблицы "Расчет себестоимости продукции"
Для ИП на ОСН и УСН: стр. 11 таблицы "Расчет себестоимости продукции" + годовая сумма отчислений в ПФР и ФСС</t>
  </si>
  <si>
    <t>стр. 1 - стр. 2</t>
  </si>
  <si>
    <t>Расчитыватся в соответствии с выбранной системой налогообложения</t>
  </si>
  <si>
    <t>стр. 3 - стр. 4</t>
  </si>
  <si>
    <t xml:space="preserve">стр. 5 / 12 </t>
  </si>
  <si>
    <t>стр. 5 / стр. 2 * 100 %</t>
  </si>
  <si>
    <t>Итоговая строка ЕДИНОВРЕМЕННЫХ ЗАТРАТ / стр. 6</t>
  </si>
  <si>
    <t>Техническая база, имеющаяся для осуществления проекта:  техника, земля, строение, сырье, материалы, оборудование, комплектующие изделия, прочее (указать)</t>
  </si>
  <si>
    <r>
      <t xml:space="preserve">Процесс производства товара/услуги
</t>
    </r>
    <r>
      <rPr>
        <sz val="11"/>
        <color theme="1"/>
        <rFont val="Calibri"/>
        <family val="2"/>
        <charset val="204"/>
        <scheme val="minor"/>
      </rPr>
      <t xml:space="preserve"> (кратко опишите ваш бизнес от поиска клиента
 до получения выручки)</t>
    </r>
  </si>
  <si>
    <r>
      <t xml:space="preserve">Потребность в помещениях для ведения бизнеса </t>
    </r>
    <r>
      <rPr>
        <sz val="12"/>
        <color theme="1"/>
        <rFont val="Calibri"/>
        <family val="2"/>
        <charset val="204"/>
        <scheme val="minor"/>
      </rPr>
      <t>(назначение помещения (офисное, складское, торговое, производственное), площадь, правовое основание использования, сумма аренды в месяц)</t>
    </r>
  </si>
  <si>
    <r>
      <t xml:space="preserve">Предполагаемые производители (поставщики) комплектующих частей, услуг 
</t>
    </r>
    <r>
      <rPr>
        <sz val="12"/>
        <color theme="1"/>
        <rFont val="Calibri"/>
        <family val="2"/>
        <charset val="204"/>
        <scheme val="minor"/>
      </rPr>
      <t>(где вы собираетесь закупать оборудование/материалы на средства Соц.контракта)</t>
    </r>
  </si>
  <si>
    <t>Зарплата наемного персонала (для индивидуальных предпринимателей, если есть наемный персонал)</t>
  </si>
  <si>
    <t>Основные средства и материально-производственные запасы, в т.ч.: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</si>
  <si>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</si>
  <si>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</si>
  <si>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</si>
  <si>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</si>
  <si>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</si>
  <si>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</si>
  <si>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</si>
  <si>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</si>
  <si>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</si>
  <si>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</si>
  <si>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</si>
  <si>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</si>
  <si>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</si>
  <si>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</si>
  <si>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</si>
  <si>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</si>
  <si>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</si>
  <si>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</si>
  <si>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</si>
  <si>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</si>
  <si>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2.</t>
  </si>
  <si>
    <t>3.</t>
  </si>
  <si>
    <t>4.</t>
  </si>
  <si>
    <t>Зарплата наемного персонала</t>
  </si>
  <si>
    <t>комментарии в этом столбце РАСПЕЧАТЫВАТЬ НЕ НАДО!</t>
  </si>
  <si>
    <t>Ячейки, подкрашенные голубым цветом заполнять не надо. В этих ячейках ссылки и формулы</t>
  </si>
  <si>
    <r>
      <rPr>
        <i/>
        <sz val="11.2"/>
        <color theme="1"/>
        <rFont val="Calibri"/>
        <family val="2"/>
        <charset val="204"/>
      </rPr>
      <t xml:space="preserve">&lt;===  </t>
    </r>
    <r>
      <rPr>
        <i/>
        <sz val="14"/>
        <color theme="1"/>
        <rFont val="Calibri"/>
        <family val="2"/>
        <charset val="204"/>
        <scheme val="minor"/>
      </rPr>
      <t>Вот тут, прямо над строчкой напишите название Вашего предпринимательского проекта</t>
    </r>
  </si>
  <si>
    <t>Дата рождения</t>
  </si>
  <si>
    <t>до 15 % на арендные платежи, в том числе (напишите адрес помещения где вы планируете аренду):</t>
  </si>
  <si>
    <t>До 10 % на компенсацию расходов, связанных с подготовкой и оформлением разрешительной документации, на приобретение программного обеспечения, приобретение лицензий на ПО, приобретение носителей Электронной подписи, в том числе (напишите на что конкретно будут потрачены средства по данной статье):</t>
  </si>
  <si>
    <t>2.1</t>
  </si>
  <si>
    <t>3.1</t>
  </si>
  <si>
    <t>3.2</t>
  </si>
  <si>
    <t>3.3</t>
  </si>
  <si>
    <t>4.1</t>
  </si>
  <si>
    <t>4.2</t>
  </si>
  <si>
    <t>4.3</t>
  </si>
  <si>
    <t>до 5 % на размещение и (или) продвижение продукции (товаров, работ, услуг) на торговых площадках  (сайтах),  а также в сервисах размещения объявлений и социальных сетях, в том числе (напишите на что конкретно будут потрачены средства по данной статье):</t>
  </si>
  <si>
    <t>планируемые объемы в месяц 
(ед.)</t>
  </si>
  <si>
    <t>Планируемый вид деятельности
 (чем будете заниматься в рамках своего бизнес-проекта)</t>
  </si>
  <si>
    <t>Краткое описание продукции/услуг
 (напишите через запятую, что вы будете производить и реализовывать / какие услуги будете оказывать)</t>
  </si>
  <si>
    <t>Основные потребители продукции
 (кто ваша целевая аудитория, ваш клиент?)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</si>
</sst>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#,##0.00_ ;\-#,##0.00\ "/>
    <numFmt numFmtId="167" formatCode="0.0%"/>
    <numFmt numFmtId="168" formatCode="_-* #,##0.0_-;\-* #,##0.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i/>
      <sz val="11.2"/>
      <color theme="1"/>
      <name val="Calibri"/>
      <family val="2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0">
    <xf numFmtId="0" fontId="0" fillId="0" borderId="0" xfId="0"/>
    <xf numFmtId="0" fontId="0" fillId="0" borderId="2" xfId="0" applyBorder="1" applyAlignment="1">
      <alignment vertical="center"/>
    </xf>
    <xf numFmtId="165" fontId="0" fillId="0" borderId="2" xfId="1" applyNumberFormat="1" applyFont="1" applyBorder="1"/>
    <xf numFmtId="165" fontId="0" fillId="0" borderId="0" xfId="1" applyNumberFormat="1" applyFont="1"/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1" applyNumberFormat="1" applyFont="1" applyBorder="1"/>
    <xf numFmtId="0" fontId="0" fillId="5" borderId="2" xfId="0" applyFill="1" applyBorder="1" applyAlignment="1">
      <alignment vertical="center"/>
    </xf>
    <xf numFmtId="0" fontId="0" fillId="5" borderId="0" xfId="0" applyFill="1"/>
    <xf numFmtId="165" fontId="0" fillId="5" borderId="2" xfId="1" applyNumberFormat="1" applyFont="1" applyFill="1" applyBorder="1"/>
    <xf numFmtId="165" fontId="0" fillId="5" borderId="0" xfId="1" applyNumberFormat="1" applyFont="1" applyFill="1"/>
    <xf numFmtId="0" fontId="4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165" fontId="5" fillId="2" borderId="2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164" fontId="8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9" fontId="5" fillId="0" borderId="2" xfId="0" applyNumberFormat="1" applyFont="1" applyBorder="1" applyAlignment="1" applyProtection="1">
      <alignment horizontal="center"/>
      <protection hidden="1"/>
    </xf>
    <xf numFmtId="165" fontId="5" fillId="0" borderId="2" xfId="1" applyNumberFormat="1" applyFont="1" applyFill="1" applyBorder="1" applyAlignment="1" applyProtection="1">
      <alignment horizontal="center" vertical="center"/>
      <protection locked="0" hidden="1"/>
    </xf>
    <xf numFmtId="164" fontId="5" fillId="0" borderId="2" xfId="1" applyFont="1" applyFill="1" applyBorder="1" applyAlignment="1" applyProtection="1">
      <alignment horizontal="center" vertical="center"/>
      <protection locked="0" hidden="1"/>
    </xf>
    <xf numFmtId="0" fontId="5" fillId="0" borderId="2" xfId="0" applyFont="1" applyBorder="1" applyProtection="1">
      <protection hidden="1"/>
    </xf>
    <xf numFmtId="0" fontId="5" fillId="0" borderId="2" xfId="0" applyFont="1" applyBorder="1" applyAlignment="1" applyProtection="1">
      <alignment horizontal="center" vertical="top"/>
      <protection locked="0" hidden="1"/>
    </xf>
    <xf numFmtId="0" fontId="5" fillId="0" borderId="0" xfId="0" applyFont="1" applyAlignment="1" applyProtection="1">
      <alignment horizontal="center" vertical="center" wrapText="1"/>
      <protection hidden="1"/>
    </xf>
    <xf numFmtId="165" fontId="5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center"/>
      <protection hidden="1"/>
    </xf>
    <xf numFmtId="164" fontId="5" fillId="4" borderId="2" xfId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1" fontId="5" fillId="2" borderId="2" xfId="0" applyNumberFormat="1" applyFont="1" applyFill="1" applyBorder="1" applyAlignment="1" applyProtection="1">
      <alignment horizontal="center" vertical="top"/>
      <protection hidden="1"/>
    </xf>
    <xf numFmtId="0" fontId="5" fillId="0" borderId="2" xfId="0" applyFont="1" applyBorder="1" applyAlignment="1" applyProtection="1">
      <alignment horizontal="center" vertical="top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164" fontId="5" fillId="4" borderId="2" xfId="1" applyFont="1" applyFill="1" applyBorder="1" applyAlignment="1" applyProtection="1">
      <alignment vertical="center" wrapText="1"/>
      <protection hidden="1"/>
    </xf>
    <xf numFmtId="164" fontId="5" fillId="4" borderId="2" xfId="1" applyFont="1" applyFill="1" applyBorder="1" applyAlignment="1" applyProtection="1">
      <alignment vertical="center"/>
      <protection hidden="1"/>
    </xf>
    <xf numFmtId="164" fontId="5" fillId="4" borderId="2" xfId="1" applyFont="1" applyFill="1" applyBorder="1" applyAlignment="1" applyProtection="1"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165" fontId="5" fillId="0" borderId="0" xfId="1" applyNumberFormat="1" applyFont="1" applyFill="1" applyBorder="1" applyAlignment="1" applyProtection="1">
      <alignment vertical="center" wrapText="1"/>
      <protection hidden="1"/>
    </xf>
    <xf numFmtId="0" fontId="5" fillId="0" borderId="1" xfId="0" applyFont="1" applyBorder="1" applyProtection="1"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5" fillId="0" borderId="3" xfId="0" applyFont="1" applyBorder="1" applyProtection="1">
      <protection hidden="1"/>
    </xf>
    <xf numFmtId="0" fontId="5" fillId="0" borderId="13" xfId="0" applyFont="1" applyBorder="1" applyProtection="1"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165" fontId="5" fillId="4" borderId="2" xfId="1" applyNumberFormat="1" applyFont="1" applyFill="1" applyBorder="1" applyAlignment="1" applyProtection="1">
      <alignment vertical="center" wrapText="1"/>
      <protection hidden="1"/>
    </xf>
    <xf numFmtId="164" fontId="5" fillId="2" borderId="2" xfId="1" applyFont="1" applyFill="1" applyBorder="1" applyAlignment="1" applyProtection="1">
      <alignment wrapText="1"/>
      <protection hidden="1"/>
    </xf>
    <xf numFmtId="164" fontId="5" fillId="0" borderId="2" xfId="1" applyFont="1" applyFill="1" applyBorder="1" applyAlignment="1" applyProtection="1">
      <alignment vertical="center" wrapText="1"/>
      <protection locked="0"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164" fontId="2" fillId="4" borderId="2" xfId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Protection="1">
      <protection hidden="1"/>
    </xf>
    <xf numFmtId="0" fontId="11" fillId="0" borderId="14" xfId="0" applyFont="1" applyBorder="1" applyProtection="1">
      <protection hidden="1"/>
    </xf>
    <xf numFmtId="0" fontId="11" fillId="0" borderId="14" xfId="0" applyFont="1" applyBorder="1" applyAlignment="1" applyProtection="1">
      <alignment wrapTex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165" fontId="11" fillId="0" borderId="14" xfId="0" applyNumberFormat="1" applyFont="1" applyBorder="1" applyProtection="1">
      <protection hidden="1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left"/>
      <protection hidden="1"/>
    </xf>
    <xf numFmtId="0" fontId="11" fillId="0" borderId="14" xfId="0" applyFont="1" applyBorder="1" applyAlignment="1" applyProtection="1">
      <alignment vertical="center" wrapText="1"/>
      <protection hidden="1"/>
    </xf>
    <xf numFmtId="165" fontId="11" fillId="0" borderId="14" xfId="1" applyNumberFormat="1" applyFont="1" applyFill="1" applyBorder="1" applyAlignment="1" applyProtection="1">
      <alignment vertical="center" wrapText="1"/>
      <protection hidden="1"/>
    </xf>
    <xf numFmtId="164" fontId="5" fillId="0" borderId="2" xfId="1" applyFont="1" applyFill="1" applyBorder="1" applyAlignment="1" applyProtection="1">
      <alignment vertical="center"/>
      <protection locked="0" hidden="1"/>
    </xf>
    <xf numFmtId="164" fontId="5" fillId="0" borderId="2" xfId="1" applyFont="1" applyFill="1" applyBorder="1" applyAlignment="1" applyProtection="1">
      <alignment vertical="top"/>
      <protection locked="0" hidden="1"/>
    </xf>
    <xf numFmtId="164" fontId="8" fillId="4" borderId="2" xfId="1" applyFont="1" applyFill="1" applyBorder="1" applyAlignment="1" applyProtection="1">
      <protection hidden="1"/>
    </xf>
    <xf numFmtId="9" fontId="5" fillId="4" borderId="2" xfId="2" applyFont="1" applyFill="1" applyBorder="1" applyAlignment="1" applyProtection="1">
      <alignment horizontal="center" vertical="center" wrapText="1"/>
      <protection hidden="1"/>
    </xf>
    <xf numFmtId="164" fontId="5" fillId="2" borderId="2" xfId="1" applyFont="1" applyFill="1" applyBorder="1" applyAlignment="1" applyProtection="1">
      <alignment horizontal="center" vertical="center" wrapText="1"/>
      <protection hidden="1"/>
    </xf>
    <xf numFmtId="167" fontId="5" fillId="2" borderId="2" xfId="2" applyNumberFormat="1" applyFont="1" applyFill="1" applyBorder="1" applyAlignment="1" applyProtection="1">
      <alignment horizontal="center"/>
      <protection hidden="1"/>
    </xf>
    <xf numFmtId="168" fontId="5" fillId="2" borderId="2" xfId="1" applyNumberFormat="1" applyFont="1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5" fillId="0" borderId="4" xfId="0" applyFont="1" applyBorder="1" applyAlignment="1" applyProtection="1">
      <alignment horizontal="center" vertical="center" wrapText="1"/>
      <protection locked="0" hidden="1"/>
    </xf>
    <xf numFmtId="0" fontId="5" fillId="0" borderId="5" xfId="0" applyFont="1" applyBorder="1" applyAlignment="1" applyProtection="1">
      <alignment horizontal="center" vertical="center" wrapText="1"/>
      <protection locked="0" hidden="1"/>
    </xf>
    <xf numFmtId="0" fontId="5" fillId="2" borderId="2" xfId="0" applyFont="1" applyFill="1" applyBorder="1" applyAlignment="1" applyProtection="1">
      <alignment horizontal="left" vertical="top"/>
      <protection hidden="1"/>
    </xf>
    <xf numFmtId="0" fontId="5" fillId="0" borderId="3" xfId="0" applyFont="1" applyBorder="1" applyAlignment="1" applyProtection="1">
      <alignment horizontal="left" vertical="center"/>
      <protection locked="0" hidden="1"/>
    </xf>
    <xf numFmtId="0" fontId="5" fillId="0" borderId="4" xfId="0" applyFont="1" applyBorder="1" applyAlignment="1" applyProtection="1">
      <alignment horizontal="left" vertical="center"/>
      <protection locked="0" hidden="1"/>
    </xf>
    <xf numFmtId="0" fontId="5" fillId="0" borderId="5" xfId="0" applyFont="1" applyBorder="1" applyAlignment="1" applyProtection="1">
      <alignment horizontal="left" vertical="center"/>
      <protection locked="0" hidden="1"/>
    </xf>
    <xf numFmtId="0" fontId="15" fillId="0" borderId="2" xfId="0" applyFont="1" applyBorder="1" applyAlignment="1" applyProtection="1">
      <alignment horizontal="left" vertical="top" wrapText="1"/>
      <protection locked="0" hidden="1"/>
    </xf>
    <xf numFmtId="0" fontId="5" fillId="2" borderId="3" xfId="0" applyFont="1" applyFill="1" applyBorder="1" applyAlignment="1" applyProtection="1">
      <alignment horizontal="left" vertical="center"/>
      <protection hidden="1"/>
    </xf>
    <xf numFmtId="0" fontId="5" fillId="2" borderId="4" xfId="0" applyFont="1" applyFill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164" fontId="5" fillId="4" borderId="3" xfId="1" applyFont="1" applyFill="1" applyBorder="1" applyAlignment="1" applyProtection="1">
      <alignment horizontal="left" vertical="top" wrapText="1"/>
      <protection hidden="1"/>
    </xf>
    <xf numFmtId="164" fontId="5" fillId="4" borderId="4" xfId="1" applyFont="1" applyFill="1" applyBorder="1" applyAlignment="1" applyProtection="1">
      <alignment horizontal="left" vertical="top" wrapText="1"/>
      <protection hidden="1"/>
    </xf>
    <xf numFmtId="164" fontId="5" fillId="4" borderId="5" xfId="1" applyFont="1" applyFill="1" applyBorder="1" applyAlignment="1" applyProtection="1">
      <alignment horizontal="left" vertical="top" wrapText="1"/>
      <protection hidden="1"/>
    </xf>
    <xf numFmtId="0" fontId="8" fillId="0" borderId="3" xfId="0" applyFont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top"/>
      <protection hidden="1"/>
    </xf>
    <xf numFmtId="0" fontId="8" fillId="0" borderId="5" xfId="0" applyFont="1" applyBorder="1" applyAlignment="1" applyProtection="1">
      <alignment horizontal="center" vertical="top"/>
      <protection hidden="1"/>
    </xf>
    <xf numFmtId="0" fontId="5" fillId="2" borderId="2" xfId="0" applyFont="1" applyFill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 vertical="center" wrapText="1"/>
      <protection locked="0" hidden="1"/>
    </xf>
    <xf numFmtId="0" fontId="5" fillId="0" borderId="2" xfId="0" applyFont="1" applyBorder="1" applyAlignment="1" applyProtection="1">
      <alignment horizontal="left" vertical="center"/>
      <protection hidden="1"/>
    </xf>
    <xf numFmtId="164" fontId="8" fillId="2" borderId="3" xfId="1" applyFont="1" applyFill="1" applyBorder="1" applyAlignment="1" applyProtection="1">
      <alignment horizontal="center" vertical="center"/>
      <protection hidden="1"/>
    </xf>
    <xf numFmtId="164" fontId="8" fillId="2" borderId="4" xfId="1" applyFont="1" applyFill="1" applyBorder="1" applyAlignment="1" applyProtection="1">
      <alignment horizontal="center" vertical="center"/>
      <protection hidden="1"/>
    </xf>
    <xf numFmtId="164" fontId="8" fillId="2" borderId="5" xfId="1" applyFont="1" applyFill="1" applyBorder="1" applyAlignment="1" applyProtection="1">
      <alignment horizontal="center" vertical="center"/>
      <protection hidden="1"/>
    </xf>
    <xf numFmtId="164" fontId="5" fillId="2" borderId="3" xfId="1" applyFont="1" applyFill="1" applyBorder="1" applyAlignment="1" applyProtection="1">
      <alignment horizontal="center"/>
      <protection hidden="1"/>
    </xf>
    <xf numFmtId="164" fontId="5" fillId="2" borderId="4" xfId="1" applyFont="1" applyFill="1" applyBorder="1" applyAlignment="1" applyProtection="1">
      <alignment horizontal="center"/>
      <protection hidden="1"/>
    </xf>
    <xf numFmtId="164" fontId="5" fillId="2" borderId="5" xfId="1" applyFont="1" applyFill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left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15" fillId="0" borderId="1" xfId="0" applyFont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wrapText="1"/>
      <protection hidden="1"/>
    </xf>
    <xf numFmtId="165" fontId="8" fillId="2" borderId="2" xfId="1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5" fillId="0" borderId="5" xfId="0" applyFont="1" applyBorder="1" applyAlignment="1" applyProtection="1">
      <alignment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locked="0" hidden="1"/>
    </xf>
    <xf numFmtId="0" fontId="15" fillId="0" borderId="2" xfId="0" applyFont="1" applyBorder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center" vertical="center"/>
      <protection locked="0" hidden="1"/>
    </xf>
    <xf numFmtId="0" fontId="15" fillId="0" borderId="3" xfId="0" applyFont="1" applyBorder="1" applyAlignment="1" applyProtection="1">
      <alignment horizontal="center" vertical="center" wrapText="1"/>
      <protection locked="0" hidden="1"/>
    </xf>
    <xf numFmtId="0" fontId="15" fillId="0" borderId="4" xfId="0" applyFont="1" applyBorder="1" applyAlignment="1" applyProtection="1">
      <alignment horizontal="center" vertical="center" wrapText="1"/>
      <protection locked="0" hidden="1"/>
    </xf>
    <xf numFmtId="0" fontId="15" fillId="0" borderId="5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15" fillId="0" borderId="2" xfId="0" applyFont="1" applyBorder="1" applyAlignment="1" applyProtection="1">
      <alignment horizontal="left" vertical="top"/>
      <protection locked="0" hidden="1"/>
    </xf>
    <xf numFmtId="165" fontId="5" fillId="4" borderId="3" xfId="1" applyNumberFormat="1" applyFont="1" applyFill="1" applyBorder="1" applyAlignment="1" applyProtection="1">
      <alignment horizontal="center" vertical="top"/>
      <protection hidden="1"/>
    </xf>
    <xf numFmtId="165" fontId="5" fillId="4" borderId="5" xfId="1" applyNumberFormat="1" applyFont="1" applyFill="1" applyBorder="1" applyAlignment="1" applyProtection="1">
      <alignment horizontal="center" vertical="top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2" fontId="5" fillId="4" borderId="3" xfId="0" applyNumberFormat="1" applyFont="1" applyFill="1" applyBorder="1" applyAlignment="1" applyProtection="1">
      <alignment horizontal="center" vertical="top"/>
      <protection hidden="1"/>
    </xf>
    <xf numFmtId="2" fontId="5" fillId="4" borderId="5" xfId="0" applyNumberFormat="1" applyFont="1" applyFill="1" applyBorder="1" applyAlignment="1" applyProtection="1">
      <alignment horizontal="center" vertical="top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horizontal="center"/>
      <protection hidden="1"/>
    </xf>
    <xf numFmtId="166" fontId="6" fillId="4" borderId="3" xfId="1" applyNumberFormat="1" applyFont="1" applyFill="1" applyBorder="1" applyAlignment="1" applyProtection="1">
      <alignment horizontal="center" vertical="center"/>
      <protection hidden="1"/>
    </xf>
    <xf numFmtId="166" fontId="6" fillId="4" borderId="4" xfId="1" applyNumberFormat="1" applyFont="1" applyFill="1" applyBorder="1" applyAlignment="1" applyProtection="1">
      <alignment horizontal="center" vertical="center"/>
      <protection hidden="1"/>
    </xf>
    <xf numFmtId="166" fontId="6" fillId="4" borderId="5" xfId="1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164" fontId="5" fillId="0" borderId="2" xfId="1" applyFont="1" applyBorder="1" applyAlignment="1" applyProtection="1">
      <alignment horizontal="center"/>
      <protection locked="0" hidden="1"/>
    </xf>
    <xf numFmtId="0" fontId="5" fillId="0" borderId="2" xfId="0" applyFont="1" applyBorder="1" applyAlignment="1" applyProtection="1">
      <alignment horizontal="left"/>
      <protection locked="0"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2" borderId="4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left" vertical="top" wrapText="1"/>
      <protection locked="0" hidden="1"/>
    </xf>
    <xf numFmtId="0" fontId="5" fillId="0" borderId="4" xfId="0" applyFont="1" applyBorder="1" applyAlignment="1" applyProtection="1">
      <alignment horizontal="left" vertical="top" wrapText="1"/>
      <protection locked="0" hidden="1"/>
    </xf>
    <xf numFmtId="0" fontId="5" fillId="0" borderId="5" xfId="0" applyFont="1" applyBorder="1" applyAlignment="1" applyProtection="1">
      <alignment horizontal="left" vertical="top" wrapText="1"/>
      <protection locked="0" hidden="1"/>
    </xf>
    <xf numFmtId="0" fontId="5" fillId="0" borderId="6" xfId="0" applyFont="1" applyBorder="1" applyAlignment="1" applyProtection="1">
      <alignment horizontal="center" wrapText="1"/>
      <protection hidden="1"/>
    </xf>
    <xf numFmtId="0" fontId="5" fillId="0" borderId="7" xfId="0" applyFont="1" applyBorder="1" applyAlignment="1" applyProtection="1">
      <alignment horizontal="center" wrapText="1"/>
      <protection hidden="1"/>
    </xf>
    <xf numFmtId="164" fontId="8" fillId="4" borderId="3" xfId="1" applyFont="1" applyFill="1" applyBorder="1" applyAlignment="1" applyProtection="1">
      <alignment horizontal="center" vertical="top"/>
      <protection hidden="1"/>
    </xf>
    <xf numFmtId="164" fontId="8" fillId="4" borderId="5" xfId="1" applyFont="1" applyFill="1" applyBorder="1" applyAlignment="1" applyProtection="1">
      <alignment horizontal="center" vertical="top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/>
      <protection locked="0" hidden="1"/>
    </xf>
    <xf numFmtId="0" fontId="5" fillId="0" borderId="4" xfId="0" applyFont="1" applyBorder="1" applyAlignment="1" applyProtection="1">
      <alignment horizontal="center" vertical="center"/>
      <protection locked="0" hidden="1"/>
    </xf>
    <xf numFmtId="0" fontId="5" fillId="0" borderId="5" xfId="0" applyFont="1" applyBorder="1" applyAlignment="1" applyProtection="1">
      <alignment horizontal="center" vertical="center"/>
      <protection locked="0" hidden="1"/>
    </xf>
    <xf numFmtId="0" fontId="11" fillId="0" borderId="14" xfId="0" applyFont="1" applyBorder="1" applyAlignment="1" applyProtection="1">
      <alignment horizontal="center" wrapText="1"/>
      <protection hidden="1"/>
    </xf>
    <xf numFmtId="0" fontId="5" fillId="3" borderId="2" xfId="0" applyFont="1" applyFill="1" applyBorder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center" wrapText="1"/>
      <protection locked="0" hidden="1"/>
    </xf>
    <xf numFmtId="1" fontId="15" fillId="0" borderId="2" xfId="0" applyNumberFormat="1" applyFont="1" applyBorder="1" applyAlignment="1" applyProtection="1">
      <alignment horizontal="center"/>
      <protection locked="0" hidden="1"/>
    </xf>
    <xf numFmtId="14" fontId="15" fillId="0" borderId="2" xfId="0" applyNumberFormat="1" applyFont="1" applyBorder="1" applyAlignment="1" applyProtection="1">
      <alignment horizontal="center"/>
      <protection locked="0" hidden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3"/>
  <sheetViews>
    <sheetView tabSelected="1" topLeftCell="A175" zoomScale="70" zoomScaleNormal="70" workbookViewId="0">
      <selection activeCell="B87" sqref="B87:I87"/>
    </sheetView>
  </sheetViews>
  <sheetFormatPr defaultColWidth="9.109375" defaultRowHeight="18" outlineLevelRow="1" x14ac:dyDescent="0.35"/>
  <cols>
    <col min="1" max="1" width="5" style="16" customWidth="1"/>
    <col min="2" max="2" width="14.6640625" style="16" customWidth="1"/>
    <col min="3" max="3" width="14.44140625" style="16" customWidth="1"/>
    <col min="4" max="4" width="17.109375" style="16" customWidth="1"/>
    <col min="5" max="5" width="15.33203125" style="16" customWidth="1"/>
    <col min="6" max="9" width="20.5546875" style="16" customWidth="1"/>
    <col min="10" max="10" width="20.5546875" style="17" customWidth="1"/>
    <col min="11" max="11" width="2.33203125" style="16" customWidth="1"/>
    <col min="12" max="12" width="73.88671875" style="57" customWidth="1"/>
    <col min="13" max="13" width="11.5546875" style="16" bestFit="1" customWidth="1"/>
    <col min="14" max="16384" width="9.109375" style="16"/>
  </cols>
  <sheetData>
    <row r="1" spans="1:12" ht="43.5" customHeight="1" x14ac:dyDescent="0.35">
      <c r="A1" s="121" t="s">
        <v>38</v>
      </c>
      <c r="B1" s="121"/>
      <c r="C1" s="121"/>
      <c r="D1" s="121"/>
      <c r="E1" s="121"/>
      <c r="F1" s="121"/>
      <c r="G1" s="121"/>
      <c r="H1" s="121"/>
      <c r="I1" s="121"/>
      <c r="J1" s="121"/>
      <c r="L1" s="56" t="s">
        <v>221</v>
      </c>
    </row>
    <row r="2" spans="1:12" ht="35.25" customHeight="1" x14ac:dyDescent="0.4">
      <c r="A2" s="119"/>
      <c r="B2" s="119"/>
      <c r="C2" s="119"/>
      <c r="D2" s="119"/>
      <c r="E2" s="119"/>
      <c r="F2" s="119"/>
      <c r="G2" s="119"/>
      <c r="H2" s="119"/>
      <c r="I2" s="119"/>
      <c r="J2" s="119"/>
      <c r="L2" s="58" t="s">
        <v>223</v>
      </c>
    </row>
    <row r="3" spans="1:12" ht="19.8" x14ac:dyDescent="0.35">
      <c r="A3" s="120" t="s">
        <v>21</v>
      </c>
      <c r="B3" s="120"/>
      <c r="C3" s="120"/>
      <c r="D3" s="120"/>
      <c r="E3" s="120"/>
      <c r="F3" s="120"/>
      <c r="G3" s="120"/>
      <c r="H3" s="120"/>
      <c r="I3" s="120"/>
      <c r="J3" s="120"/>
    </row>
    <row r="5" spans="1:12" x14ac:dyDescent="0.35">
      <c r="A5" s="90" t="s">
        <v>3</v>
      </c>
      <c r="B5" s="90"/>
      <c r="C5" s="90"/>
      <c r="D5" s="90"/>
      <c r="E5" s="90"/>
      <c r="F5" s="90"/>
      <c r="G5" s="90"/>
      <c r="H5" s="90"/>
      <c r="I5" s="90"/>
      <c r="J5" s="90"/>
    </row>
    <row r="6" spans="1:12" ht="39" customHeight="1" x14ac:dyDescent="0.35">
      <c r="A6" s="72" t="s">
        <v>78</v>
      </c>
      <c r="B6" s="73"/>
      <c r="C6" s="73"/>
      <c r="D6" s="73"/>
      <c r="E6" s="74"/>
      <c r="F6" s="176" t="s">
        <v>60</v>
      </c>
      <c r="G6" s="176"/>
      <c r="H6" s="176"/>
      <c r="I6" s="176"/>
      <c r="J6" s="176"/>
      <c r="L6" s="175" t="s">
        <v>173</v>
      </c>
    </row>
    <row r="7" spans="1:12" x14ac:dyDescent="0.35">
      <c r="A7" s="72" t="s">
        <v>36</v>
      </c>
      <c r="B7" s="73"/>
      <c r="C7" s="73"/>
      <c r="D7" s="73"/>
      <c r="E7" s="74"/>
      <c r="F7" s="176" t="s">
        <v>54</v>
      </c>
      <c r="G7" s="176"/>
      <c r="H7" s="176"/>
      <c r="I7" s="176"/>
      <c r="J7" s="176"/>
      <c r="L7" s="175"/>
    </row>
    <row r="8" spans="1:12" ht="21" x14ac:dyDescent="0.4">
      <c r="A8" s="91" t="s">
        <v>86</v>
      </c>
      <c r="B8" s="92"/>
      <c r="C8" s="92"/>
      <c r="D8" s="92"/>
      <c r="E8" s="134"/>
      <c r="F8" s="177"/>
      <c r="G8" s="177"/>
      <c r="H8" s="177"/>
      <c r="I8" s="177"/>
      <c r="J8" s="177"/>
    </row>
    <row r="9" spans="1:12" ht="21" x14ac:dyDescent="0.4">
      <c r="A9" s="103" t="s">
        <v>79</v>
      </c>
      <c r="B9" s="103"/>
      <c r="C9" s="103"/>
      <c r="D9" s="103"/>
      <c r="E9" s="103"/>
      <c r="F9" s="128"/>
      <c r="G9" s="128"/>
      <c r="H9" s="128"/>
      <c r="I9" s="128"/>
      <c r="J9" s="128"/>
    </row>
    <row r="10" spans="1:12" ht="21" x14ac:dyDescent="0.4">
      <c r="A10" s="103" t="s">
        <v>94</v>
      </c>
      <c r="B10" s="103"/>
      <c r="C10" s="103"/>
      <c r="D10" s="103"/>
      <c r="E10" s="103"/>
      <c r="F10" s="178"/>
      <c r="G10" s="178"/>
      <c r="H10" s="178"/>
      <c r="I10" s="178"/>
      <c r="J10" s="178"/>
    </row>
    <row r="11" spans="1:12" ht="21" x14ac:dyDescent="0.4">
      <c r="A11" s="103" t="s">
        <v>224</v>
      </c>
      <c r="B11" s="103"/>
      <c r="C11" s="103"/>
      <c r="D11" s="103"/>
      <c r="E11" s="103"/>
      <c r="F11" s="179"/>
      <c r="G11" s="179"/>
      <c r="H11" s="179"/>
      <c r="I11" s="179"/>
      <c r="J11" s="179"/>
    </row>
    <row r="12" spans="1:12" ht="28.5" customHeight="1" x14ac:dyDescent="0.35">
      <c r="A12" s="103" t="s">
        <v>0</v>
      </c>
      <c r="B12" s="103"/>
      <c r="C12" s="103"/>
      <c r="D12" s="103"/>
      <c r="E12" s="103"/>
      <c r="F12" s="127"/>
      <c r="G12" s="127"/>
      <c r="H12" s="127"/>
      <c r="I12" s="127"/>
      <c r="J12" s="127"/>
    </row>
    <row r="13" spans="1:12" ht="60" customHeight="1" x14ac:dyDescent="0.35">
      <c r="A13" s="72" t="s">
        <v>35</v>
      </c>
      <c r="B13" s="73"/>
      <c r="C13" s="73"/>
      <c r="D13" s="73"/>
      <c r="E13" s="74"/>
      <c r="F13" s="127"/>
      <c r="G13" s="127"/>
      <c r="H13" s="127"/>
      <c r="I13" s="127"/>
      <c r="J13" s="127"/>
    </row>
    <row r="14" spans="1:12" ht="21" x14ac:dyDescent="0.4">
      <c r="A14" s="103" t="s">
        <v>4</v>
      </c>
      <c r="B14" s="103"/>
      <c r="C14" s="103"/>
      <c r="D14" s="103"/>
      <c r="E14" s="103"/>
      <c r="F14" s="128"/>
      <c r="G14" s="128"/>
      <c r="H14" s="128"/>
      <c r="I14" s="128"/>
      <c r="J14" s="128"/>
    </row>
    <row r="15" spans="1:12" ht="21" x14ac:dyDescent="0.4">
      <c r="A15" s="103" t="s">
        <v>1</v>
      </c>
      <c r="B15" s="103"/>
      <c r="C15" s="103"/>
      <c r="D15" s="103"/>
      <c r="E15" s="103"/>
      <c r="F15" s="128"/>
      <c r="G15" s="128"/>
      <c r="H15" s="128"/>
      <c r="I15" s="128"/>
      <c r="J15" s="128"/>
    </row>
    <row r="16" spans="1:12" ht="40.5" customHeight="1" x14ac:dyDescent="0.4">
      <c r="A16" s="103" t="s">
        <v>2</v>
      </c>
      <c r="B16" s="103"/>
      <c r="C16" s="103"/>
      <c r="D16" s="103"/>
      <c r="E16" s="103"/>
      <c r="F16" s="128"/>
      <c r="G16" s="128"/>
      <c r="H16" s="128"/>
      <c r="I16" s="128"/>
      <c r="J16" s="128"/>
    </row>
    <row r="17" spans="1:12" ht="55.5" customHeight="1" x14ac:dyDescent="0.35">
      <c r="A17" s="72" t="s">
        <v>236</v>
      </c>
      <c r="B17" s="73"/>
      <c r="C17" s="73"/>
      <c r="D17" s="73"/>
      <c r="E17" s="74"/>
      <c r="F17" s="129"/>
      <c r="G17" s="129"/>
      <c r="H17" s="129"/>
      <c r="I17" s="129"/>
      <c r="J17" s="129"/>
      <c r="L17" s="58" t="s">
        <v>222</v>
      </c>
    </row>
    <row r="18" spans="1:12" ht="55.5" customHeight="1" x14ac:dyDescent="0.35">
      <c r="A18" s="75" t="s">
        <v>180</v>
      </c>
      <c r="B18" s="76"/>
      <c r="C18" s="76"/>
      <c r="D18" s="76"/>
      <c r="E18" s="77"/>
      <c r="F18" s="130"/>
      <c r="G18" s="131"/>
      <c r="H18" s="131"/>
      <c r="I18" s="131"/>
      <c r="J18" s="132"/>
    </row>
    <row r="19" spans="1:12" ht="90.75" customHeight="1" x14ac:dyDescent="0.35">
      <c r="A19" s="72" t="s">
        <v>237</v>
      </c>
      <c r="B19" s="73"/>
      <c r="C19" s="73"/>
      <c r="D19" s="73"/>
      <c r="E19" s="74"/>
      <c r="F19" s="127"/>
      <c r="G19" s="127"/>
      <c r="H19" s="127"/>
      <c r="I19" s="127"/>
      <c r="J19" s="127"/>
    </row>
    <row r="20" spans="1:12" ht="148.5" customHeight="1" x14ac:dyDescent="0.35">
      <c r="A20" s="72" t="s">
        <v>238</v>
      </c>
      <c r="B20" s="73"/>
      <c r="C20" s="73"/>
      <c r="D20" s="73"/>
      <c r="E20" s="74"/>
      <c r="F20" s="127"/>
      <c r="G20" s="127"/>
      <c r="H20" s="127"/>
      <c r="I20" s="127"/>
      <c r="J20" s="127"/>
    </row>
    <row r="21" spans="1:12" x14ac:dyDescent="0.35">
      <c r="A21" s="91" t="s">
        <v>174</v>
      </c>
      <c r="B21" s="92"/>
      <c r="C21" s="92"/>
      <c r="D21" s="92"/>
      <c r="E21" s="92"/>
      <c r="F21" s="92"/>
      <c r="G21" s="92"/>
      <c r="H21" s="92"/>
      <c r="I21" s="134"/>
      <c r="J21" s="18">
        <f>H89</f>
        <v>0</v>
      </c>
    </row>
    <row r="22" spans="1:12" x14ac:dyDescent="0.35">
      <c r="A22" s="124" t="s">
        <v>39</v>
      </c>
      <c r="B22" s="125"/>
      <c r="C22" s="125"/>
      <c r="D22" s="125"/>
      <c r="E22" s="125"/>
      <c r="F22" s="125"/>
      <c r="G22" s="125"/>
      <c r="H22" s="125"/>
      <c r="I22" s="126"/>
      <c r="J22" s="71">
        <f>J187</f>
        <v>0</v>
      </c>
    </row>
    <row r="23" spans="1:12" x14ac:dyDescent="0.35">
      <c r="A23" s="124" t="s">
        <v>74</v>
      </c>
      <c r="B23" s="125"/>
      <c r="C23" s="125"/>
      <c r="D23" s="125"/>
      <c r="E23" s="125"/>
      <c r="F23" s="125"/>
      <c r="G23" s="125"/>
      <c r="H23" s="125"/>
      <c r="I23" s="126"/>
      <c r="J23" s="18">
        <f>J184/1000</f>
        <v>0</v>
      </c>
    </row>
    <row r="24" spans="1:12" x14ac:dyDescent="0.35">
      <c r="A24" s="124" t="s">
        <v>40</v>
      </c>
      <c r="B24" s="125"/>
      <c r="C24" s="125"/>
      <c r="D24" s="125"/>
      <c r="E24" s="125"/>
      <c r="F24" s="125"/>
      <c r="G24" s="125"/>
      <c r="H24" s="125"/>
      <c r="I24" s="126"/>
      <c r="J24" s="70">
        <f>J186</f>
        <v>0</v>
      </c>
    </row>
    <row r="25" spans="1:12" x14ac:dyDescent="0.35">
      <c r="A25" s="124" t="s">
        <v>87</v>
      </c>
      <c r="B25" s="125"/>
      <c r="C25" s="125"/>
      <c r="D25" s="125"/>
      <c r="E25" s="125"/>
      <c r="F25" s="125"/>
      <c r="G25" s="125"/>
      <c r="H25" s="125"/>
      <c r="I25" s="126"/>
      <c r="J25" s="18">
        <f>J183/1000</f>
        <v>0</v>
      </c>
    </row>
    <row r="26" spans="1:12" ht="66.75" customHeight="1" x14ac:dyDescent="0.35">
      <c r="A26" s="117" t="s">
        <v>5</v>
      </c>
      <c r="B26" s="117"/>
      <c r="C26" s="117"/>
      <c r="D26" s="117"/>
      <c r="E26" s="117"/>
      <c r="F26" s="117"/>
      <c r="G26" s="117"/>
      <c r="H26" s="102"/>
      <c r="I26" s="102"/>
      <c r="J26" s="102"/>
    </row>
    <row r="28" spans="1:12" x14ac:dyDescent="0.35">
      <c r="A28" s="133" t="s">
        <v>75</v>
      </c>
      <c r="B28" s="133"/>
      <c r="C28" s="133"/>
      <c r="D28" s="133"/>
      <c r="E28" s="133"/>
      <c r="F28" s="133"/>
      <c r="G28" s="133"/>
      <c r="H28" s="133"/>
      <c r="I28" s="133"/>
    </row>
    <row r="29" spans="1:12" ht="114" customHeight="1" x14ac:dyDescent="0.35">
      <c r="A29" s="118" t="s">
        <v>191</v>
      </c>
      <c r="B29" s="118"/>
      <c r="C29" s="118"/>
      <c r="D29" s="118"/>
      <c r="E29" s="118"/>
      <c r="F29" s="127"/>
      <c r="G29" s="127"/>
      <c r="H29" s="127"/>
      <c r="I29" s="127"/>
      <c r="J29" s="127"/>
    </row>
    <row r="30" spans="1:12" ht="119.25" customHeight="1" x14ac:dyDescent="0.35">
      <c r="A30" s="75" t="s">
        <v>193</v>
      </c>
      <c r="B30" s="76"/>
      <c r="C30" s="76"/>
      <c r="D30" s="76"/>
      <c r="E30" s="77"/>
      <c r="F30" s="78"/>
      <c r="G30" s="79"/>
      <c r="H30" s="79"/>
      <c r="I30" s="79"/>
      <c r="J30" s="80"/>
    </row>
    <row r="31" spans="1:12" ht="92.25" customHeight="1" x14ac:dyDescent="0.35">
      <c r="A31" s="118" t="s">
        <v>194</v>
      </c>
      <c r="B31" s="118"/>
      <c r="C31" s="118"/>
      <c r="D31" s="118"/>
      <c r="E31" s="118"/>
      <c r="F31" s="102"/>
      <c r="G31" s="102"/>
      <c r="H31" s="102"/>
      <c r="I31" s="102"/>
      <c r="J31" s="102"/>
    </row>
    <row r="32" spans="1:12" ht="106.5" customHeight="1" x14ac:dyDescent="0.35">
      <c r="A32" s="117" t="s">
        <v>192</v>
      </c>
      <c r="B32" s="117"/>
      <c r="C32" s="117"/>
      <c r="D32" s="117"/>
      <c r="E32" s="117"/>
      <c r="F32" s="102"/>
      <c r="G32" s="102"/>
      <c r="H32" s="102"/>
      <c r="I32" s="102"/>
      <c r="J32" s="102"/>
    </row>
    <row r="33" spans="1:12" x14ac:dyDescent="0.35">
      <c r="A33" s="19"/>
      <c r="B33" s="19"/>
      <c r="C33" s="19"/>
      <c r="D33" s="19"/>
      <c r="E33" s="19"/>
      <c r="F33" s="20"/>
      <c r="G33" s="20"/>
      <c r="H33" s="20"/>
      <c r="I33" s="20"/>
    </row>
    <row r="34" spans="1:12" x14ac:dyDescent="0.35">
      <c r="A34" s="133" t="s">
        <v>20</v>
      </c>
      <c r="B34" s="133"/>
      <c r="C34" s="133"/>
      <c r="D34" s="133"/>
      <c r="E34" s="133"/>
      <c r="F34" s="133"/>
      <c r="G34" s="133"/>
      <c r="H34" s="133"/>
      <c r="I34" s="133"/>
    </row>
    <row r="36" spans="1:12" x14ac:dyDescent="0.35">
      <c r="A36" s="133" t="s">
        <v>172</v>
      </c>
      <c r="B36" s="133"/>
      <c r="C36" s="133"/>
      <c r="D36" s="133"/>
      <c r="E36" s="133"/>
      <c r="F36" s="133"/>
      <c r="G36" s="133"/>
      <c r="H36" s="133"/>
      <c r="I36" s="133"/>
    </row>
    <row r="37" spans="1:12" ht="36" x14ac:dyDescent="0.35">
      <c r="A37" s="13" t="s">
        <v>6</v>
      </c>
      <c r="B37" s="110" t="s">
        <v>7</v>
      </c>
      <c r="C37" s="110"/>
      <c r="D37" s="110"/>
      <c r="E37" s="110"/>
      <c r="F37" s="110"/>
      <c r="G37" s="110"/>
      <c r="H37" s="13" t="s">
        <v>82</v>
      </c>
      <c r="I37" s="13" t="s">
        <v>170</v>
      </c>
      <c r="J37" s="13" t="s">
        <v>171</v>
      </c>
    </row>
    <row r="38" spans="1:12" s="23" customFormat="1" x14ac:dyDescent="0.3">
      <c r="A38" s="14">
        <v>1</v>
      </c>
      <c r="B38" s="123" t="s">
        <v>196</v>
      </c>
      <c r="C38" s="123"/>
      <c r="D38" s="123"/>
      <c r="E38" s="123"/>
      <c r="F38" s="123"/>
      <c r="G38" s="123"/>
      <c r="H38" s="123"/>
      <c r="I38" s="123"/>
      <c r="J38" s="22">
        <f>+SUM(J39:J78)</f>
        <v>0</v>
      </c>
      <c r="L38" s="59"/>
    </row>
    <row r="39" spans="1:12" ht="21" x14ac:dyDescent="0.35">
      <c r="A39" s="24" t="s">
        <v>83</v>
      </c>
      <c r="B39" s="85"/>
      <c r="C39" s="85"/>
      <c r="D39" s="85"/>
      <c r="E39" s="85"/>
      <c r="F39" s="85"/>
      <c r="G39" s="85"/>
      <c r="H39" s="26"/>
      <c r="I39" s="26"/>
      <c r="J39" s="52">
        <f>H39*I39</f>
        <v>0</v>
      </c>
    </row>
    <row r="40" spans="1:12" ht="21" x14ac:dyDescent="0.35">
      <c r="A40" s="24" t="s">
        <v>84</v>
      </c>
      <c r="B40" s="85"/>
      <c r="C40" s="85"/>
      <c r="D40" s="85"/>
      <c r="E40" s="85"/>
      <c r="F40" s="85"/>
      <c r="G40" s="85"/>
      <c r="H40" s="26"/>
      <c r="I40" s="26"/>
      <c r="J40" s="52">
        <f t="shared" ref="J40:J57" si="0">H40*I40</f>
        <v>0</v>
      </c>
    </row>
    <row r="41" spans="1:12" ht="21" x14ac:dyDescent="0.35">
      <c r="A41" s="24" t="s">
        <v>85</v>
      </c>
      <c r="B41" s="85"/>
      <c r="C41" s="85"/>
      <c r="D41" s="85"/>
      <c r="E41" s="85"/>
      <c r="F41" s="85"/>
      <c r="G41" s="85"/>
      <c r="H41" s="26"/>
      <c r="I41" s="26"/>
      <c r="J41" s="52">
        <f t="shared" si="0"/>
        <v>0</v>
      </c>
    </row>
    <row r="42" spans="1:12" ht="21" x14ac:dyDescent="0.35">
      <c r="A42" s="24" t="s">
        <v>90</v>
      </c>
      <c r="B42" s="85"/>
      <c r="C42" s="85"/>
      <c r="D42" s="85"/>
      <c r="E42" s="85"/>
      <c r="F42" s="85"/>
      <c r="G42" s="85"/>
      <c r="H42" s="26"/>
      <c r="I42" s="26"/>
      <c r="J42" s="52">
        <f t="shared" si="0"/>
        <v>0</v>
      </c>
    </row>
    <row r="43" spans="1:12" ht="21" x14ac:dyDescent="0.35">
      <c r="A43" s="24" t="s">
        <v>91</v>
      </c>
      <c r="B43" s="85"/>
      <c r="C43" s="85"/>
      <c r="D43" s="85"/>
      <c r="E43" s="85"/>
      <c r="F43" s="85"/>
      <c r="G43" s="85"/>
      <c r="H43" s="26"/>
      <c r="I43" s="26"/>
      <c r="J43" s="52">
        <f t="shared" si="0"/>
        <v>0</v>
      </c>
    </row>
    <row r="44" spans="1:12" ht="21" x14ac:dyDescent="0.35">
      <c r="A44" s="24" t="s">
        <v>92</v>
      </c>
      <c r="B44" s="85"/>
      <c r="C44" s="85"/>
      <c r="D44" s="85"/>
      <c r="E44" s="85"/>
      <c r="F44" s="85"/>
      <c r="G44" s="85"/>
      <c r="H44" s="26"/>
      <c r="I44" s="26"/>
      <c r="J44" s="52">
        <f t="shared" si="0"/>
        <v>0</v>
      </c>
    </row>
    <row r="45" spans="1:12" ht="21" x14ac:dyDescent="0.35">
      <c r="A45" s="24" t="s">
        <v>93</v>
      </c>
      <c r="B45" s="85"/>
      <c r="C45" s="85"/>
      <c r="D45" s="85"/>
      <c r="E45" s="85"/>
      <c r="F45" s="85"/>
      <c r="G45" s="85"/>
      <c r="H45" s="26"/>
      <c r="I45" s="26"/>
      <c r="J45" s="52">
        <f t="shared" si="0"/>
        <v>0</v>
      </c>
    </row>
    <row r="46" spans="1:12" ht="21" x14ac:dyDescent="0.35">
      <c r="A46" s="24" t="s">
        <v>111</v>
      </c>
      <c r="B46" s="85"/>
      <c r="C46" s="85"/>
      <c r="D46" s="85"/>
      <c r="E46" s="85"/>
      <c r="F46" s="85"/>
      <c r="G46" s="85"/>
      <c r="H46" s="26"/>
      <c r="I46" s="26"/>
      <c r="J46" s="52">
        <f t="shared" si="0"/>
        <v>0</v>
      </c>
    </row>
    <row r="47" spans="1:12" ht="21" x14ac:dyDescent="0.35">
      <c r="A47" s="24" t="s">
        <v>112</v>
      </c>
      <c r="B47" s="85"/>
      <c r="C47" s="85"/>
      <c r="D47" s="85"/>
      <c r="E47" s="85"/>
      <c r="F47" s="85"/>
      <c r="G47" s="85"/>
      <c r="H47" s="26"/>
      <c r="I47" s="26"/>
      <c r="J47" s="52">
        <f t="shared" si="0"/>
        <v>0</v>
      </c>
    </row>
    <row r="48" spans="1:12" ht="21" x14ac:dyDescent="0.35">
      <c r="A48" s="24" t="s">
        <v>113</v>
      </c>
      <c r="B48" s="85"/>
      <c r="C48" s="85"/>
      <c r="D48" s="85"/>
      <c r="E48" s="85"/>
      <c r="F48" s="85"/>
      <c r="G48" s="85"/>
      <c r="H48" s="26"/>
      <c r="I48" s="26"/>
      <c r="J48" s="52">
        <f t="shared" si="0"/>
        <v>0</v>
      </c>
    </row>
    <row r="49" spans="1:10" ht="21" x14ac:dyDescent="0.35">
      <c r="A49" s="24" t="s">
        <v>114</v>
      </c>
      <c r="B49" s="85"/>
      <c r="C49" s="85"/>
      <c r="D49" s="85"/>
      <c r="E49" s="85"/>
      <c r="F49" s="85"/>
      <c r="G49" s="85"/>
      <c r="H49" s="26"/>
      <c r="I49" s="26"/>
      <c r="J49" s="52">
        <f t="shared" si="0"/>
        <v>0</v>
      </c>
    </row>
    <row r="50" spans="1:10" ht="21" x14ac:dyDescent="0.35">
      <c r="A50" s="24" t="s">
        <v>115</v>
      </c>
      <c r="B50" s="85"/>
      <c r="C50" s="85"/>
      <c r="D50" s="85"/>
      <c r="E50" s="85"/>
      <c r="F50" s="85"/>
      <c r="G50" s="85"/>
      <c r="H50" s="26"/>
      <c r="I50" s="26"/>
      <c r="J50" s="52">
        <f t="shared" si="0"/>
        <v>0</v>
      </c>
    </row>
    <row r="51" spans="1:10" ht="21" x14ac:dyDescent="0.35">
      <c r="A51" s="24" t="s">
        <v>116</v>
      </c>
      <c r="B51" s="85"/>
      <c r="C51" s="85"/>
      <c r="D51" s="85"/>
      <c r="E51" s="85"/>
      <c r="F51" s="85"/>
      <c r="G51" s="85"/>
      <c r="H51" s="26"/>
      <c r="I51" s="26"/>
      <c r="J51" s="52">
        <f t="shared" si="0"/>
        <v>0</v>
      </c>
    </row>
    <row r="52" spans="1:10" ht="21" x14ac:dyDescent="0.35">
      <c r="A52" s="24" t="s">
        <v>117</v>
      </c>
      <c r="B52" s="85"/>
      <c r="C52" s="85"/>
      <c r="D52" s="85"/>
      <c r="E52" s="85"/>
      <c r="F52" s="85"/>
      <c r="G52" s="85"/>
      <c r="H52" s="26"/>
      <c r="I52" s="26"/>
      <c r="J52" s="52">
        <f t="shared" si="0"/>
        <v>0</v>
      </c>
    </row>
    <row r="53" spans="1:10" ht="21" x14ac:dyDescent="0.35">
      <c r="A53" s="24" t="s">
        <v>128</v>
      </c>
      <c r="B53" s="85"/>
      <c r="C53" s="85"/>
      <c r="D53" s="85"/>
      <c r="E53" s="85"/>
      <c r="F53" s="85"/>
      <c r="G53" s="85"/>
      <c r="H53" s="26"/>
      <c r="I53" s="26"/>
      <c r="J53" s="52">
        <f t="shared" si="0"/>
        <v>0</v>
      </c>
    </row>
    <row r="54" spans="1:10" ht="21" x14ac:dyDescent="0.35">
      <c r="A54" s="24" t="s">
        <v>129</v>
      </c>
      <c r="B54" s="85"/>
      <c r="C54" s="85"/>
      <c r="D54" s="85"/>
      <c r="E54" s="85"/>
      <c r="F54" s="85"/>
      <c r="G54" s="85"/>
      <c r="H54" s="26"/>
      <c r="I54" s="26"/>
      <c r="J54" s="52">
        <f t="shared" si="0"/>
        <v>0</v>
      </c>
    </row>
    <row r="55" spans="1:10" ht="21" x14ac:dyDescent="0.35">
      <c r="A55" s="24" t="s">
        <v>130</v>
      </c>
      <c r="B55" s="85"/>
      <c r="C55" s="85"/>
      <c r="D55" s="85"/>
      <c r="E55" s="85"/>
      <c r="F55" s="85"/>
      <c r="G55" s="85"/>
      <c r="H55" s="26"/>
      <c r="I55" s="26"/>
      <c r="J55" s="52">
        <f t="shared" si="0"/>
        <v>0</v>
      </c>
    </row>
    <row r="56" spans="1:10" ht="21" x14ac:dyDescent="0.35">
      <c r="A56" s="24" t="s">
        <v>131</v>
      </c>
      <c r="B56" s="85"/>
      <c r="C56" s="85"/>
      <c r="D56" s="85"/>
      <c r="E56" s="85"/>
      <c r="F56" s="85"/>
      <c r="G56" s="85"/>
      <c r="H56" s="26"/>
      <c r="I56" s="26"/>
      <c r="J56" s="52">
        <f t="shared" si="0"/>
        <v>0</v>
      </c>
    </row>
    <row r="57" spans="1:10" ht="21" x14ac:dyDescent="0.35">
      <c r="A57" s="24" t="s">
        <v>132</v>
      </c>
      <c r="B57" s="85"/>
      <c r="C57" s="85"/>
      <c r="D57" s="85"/>
      <c r="E57" s="85"/>
      <c r="F57" s="85"/>
      <c r="G57" s="85"/>
      <c r="H57" s="26"/>
      <c r="I57" s="26"/>
      <c r="J57" s="52">
        <f t="shared" si="0"/>
        <v>0</v>
      </c>
    </row>
    <row r="58" spans="1:10" ht="21" x14ac:dyDescent="0.35">
      <c r="A58" s="24" t="s">
        <v>133</v>
      </c>
      <c r="B58" s="85"/>
      <c r="C58" s="85"/>
      <c r="D58" s="85"/>
      <c r="E58" s="85"/>
      <c r="F58" s="85"/>
      <c r="G58" s="85"/>
      <c r="H58" s="26"/>
      <c r="I58" s="26"/>
      <c r="J58" s="52">
        <f>H58*I58</f>
        <v>0</v>
      </c>
    </row>
    <row r="59" spans="1:10" ht="21" x14ac:dyDescent="0.35">
      <c r="A59" s="24" t="s">
        <v>197</v>
      </c>
      <c r="B59" s="85"/>
      <c r="C59" s="85"/>
      <c r="D59" s="85"/>
      <c r="E59" s="85"/>
      <c r="F59" s="85"/>
      <c r="G59" s="85"/>
      <c r="H59" s="26"/>
      <c r="I59" s="26"/>
      <c r="J59" s="52">
        <f t="shared" ref="J59:J78" si="1">H59*I59</f>
        <v>0</v>
      </c>
    </row>
    <row r="60" spans="1:10" ht="21" x14ac:dyDescent="0.35">
      <c r="A60" s="24" t="s">
        <v>198</v>
      </c>
      <c r="B60" s="85"/>
      <c r="C60" s="85"/>
      <c r="D60" s="85"/>
      <c r="E60" s="85"/>
      <c r="F60" s="85"/>
      <c r="G60" s="85"/>
      <c r="H60" s="26"/>
      <c r="I60" s="26"/>
      <c r="J60" s="52">
        <f t="shared" si="1"/>
        <v>0</v>
      </c>
    </row>
    <row r="61" spans="1:10" ht="21" x14ac:dyDescent="0.35">
      <c r="A61" s="24" t="s">
        <v>199</v>
      </c>
      <c r="B61" s="85"/>
      <c r="C61" s="85"/>
      <c r="D61" s="85"/>
      <c r="E61" s="85"/>
      <c r="F61" s="85"/>
      <c r="G61" s="85"/>
      <c r="H61" s="26"/>
      <c r="I61" s="26"/>
      <c r="J61" s="52">
        <f t="shared" si="1"/>
        <v>0</v>
      </c>
    </row>
    <row r="62" spans="1:10" ht="21" x14ac:dyDescent="0.35">
      <c r="A62" s="24" t="s">
        <v>200</v>
      </c>
      <c r="B62" s="85"/>
      <c r="C62" s="85"/>
      <c r="D62" s="85"/>
      <c r="E62" s="85"/>
      <c r="F62" s="85"/>
      <c r="G62" s="85"/>
      <c r="H62" s="26"/>
      <c r="I62" s="26"/>
      <c r="J62" s="52">
        <f t="shared" si="1"/>
        <v>0</v>
      </c>
    </row>
    <row r="63" spans="1:10" ht="21" x14ac:dyDescent="0.35">
      <c r="A63" s="24" t="s">
        <v>201</v>
      </c>
      <c r="B63" s="85"/>
      <c r="C63" s="85"/>
      <c r="D63" s="85"/>
      <c r="E63" s="85"/>
      <c r="F63" s="85"/>
      <c r="G63" s="85"/>
      <c r="H63" s="26"/>
      <c r="I63" s="26"/>
      <c r="J63" s="52">
        <f t="shared" si="1"/>
        <v>0</v>
      </c>
    </row>
    <row r="64" spans="1:10" ht="21" x14ac:dyDescent="0.35">
      <c r="A64" s="24" t="s">
        <v>202</v>
      </c>
      <c r="B64" s="85"/>
      <c r="C64" s="85"/>
      <c r="D64" s="85"/>
      <c r="E64" s="85"/>
      <c r="F64" s="85"/>
      <c r="G64" s="85"/>
      <c r="H64" s="26"/>
      <c r="I64" s="26"/>
      <c r="J64" s="52">
        <f t="shared" si="1"/>
        <v>0</v>
      </c>
    </row>
    <row r="65" spans="1:12" ht="21" x14ac:dyDescent="0.35">
      <c r="A65" s="24" t="s">
        <v>203</v>
      </c>
      <c r="B65" s="85"/>
      <c r="C65" s="85"/>
      <c r="D65" s="85"/>
      <c r="E65" s="85"/>
      <c r="F65" s="85"/>
      <c r="G65" s="85"/>
      <c r="H65" s="26"/>
      <c r="I65" s="26"/>
      <c r="J65" s="52">
        <f t="shared" si="1"/>
        <v>0</v>
      </c>
    </row>
    <row r="66" spans="1:12" ht="21" x14ac:dyDescent="0.35">
      <c r="A66" s="24" t="s">
        <v>204</v>
      </c>
      <c r="B66" s="85"/>
      <c r="C66" s="85"/>
      <c r="D66" s="85"/>
      <c r="E66" s="85"/>
      <c r="F66" s="85"/>
      <c r="G66" s="85"/>
      <c r="H66" s="26"/>
      <c r="I66" s="26"/>
      <c r="J66" s="52">
        <f t="shared" si="1"/>
        <v>0</v>
      </c>
    </row>
    <row r="67" spans="1:12" ht="21" x14ac:dyDescent="0.35">
      <c r="A67" s="24" t="s">
        <v>205</v>
      </c>
      <c r="B67" s="85"/>
      <c r="C67" s="85"/>
      <c r="D67" s="85"/>
      <c r="E67" s="85"/>
      <c r="F67" s="85"/>
      <c r="G67" s="85"/>
      <c r="H67" s="26"/>
      <c r="I67" s="26"/>
      <c r="J67" s="52">
        <f t="shared" si="1"/>
        <v>0</v>
      </c>
    </row>
    <row r="68" spans="1:12" ht="21" x14ac:dyDescent="0.35">
      <c r="A68" s="24" t="s">
        <v>206</v>
      </c>
      <c r="B68" s="85"/>
      <c r="C68" s="85"/>
      <c r="D68" s="85"/>
      <c r="E68" s="85"/>
      <c r="F68" s="85"/>
      <c r="G68" s="85"/>
      <c r="H68" s="26"/>
      <c r="I68" s="26"/>
      <c r="J68" s="52">
        <f t="shared" si="1"/>
        <v>0</v>
      </c>
    </row>
    <row r="69" spans="1:12" ht="21" x14ac:dyDescent="0.35">
      <c r="A69" s="24" t="s">
        <v>207</v>
      </c>
      <c r="B69" s="85"/>
      <c r="C69" s="85"/>
      <c r="D69" s="85"/>
      <c r="E69" s="85"/>
      <c r="F69" s="85"/>
      <c r="G69" s="85"/>
      <c r="H69" s="26"/>
      <c r="I69" s="26"/>
      <c r="J69" s="52">
        <f t="shared" si="1"/>
        <v>0</v>
      </c>
    </row>
    <row r="70" spans="1:12" ht="21" x14ac:dyDescent="0.35">
      <c r="A70" s="24" t="s">
        <v>208</v>
      </c>
      <c r="B70" s="85"/>
      <c r="C70" s="85"/>
      <c r="D70" s="85"/>
      <c r="E70" s="85"/>
      <c r="F70" s="85"/>
      <c r="G70" s="85"/>
      <c r="H70" s="26"/>
      <c r="I70" s="26"/>
      <c r="J70" s="52">
        <f t="shared" si="1"/>
        <v>0</v>
      </c>
    </row>
    <row r="71" spans="1:12" ht="21" x14ac:dyDescent="0.35">
      <c r="A71" s="24" t="s">
        <v>209</v>
      </c>
      <c r="B71" s="85"/>
      <c r="C71" s="85"/>
      <c r="D71" s="85"/>
      <c r="E71" s="85"/>
      <c r="F71" s="85"/>
      <c r="G71" s="85"/>
      <c r="H71" s="26"/>
      <c r="I71" s="26"/>
      <c r="J71" s="52">
        <f t="shared" si="1"/>
        <v>0</v>
      </c>
    </row>
    <row r="72" spans="1:12" ht="21" x14ac:dyDescent="0.35">
      <c r="A72" s="24" t="s">
        <v>210</v>
      </c>
      <c r="B72" s="85"/>
      <c r="C72" s="85"/>
      <c r="D72" s="85"/>
      <c r="E72" s="85"/>
      <c r="F72" s="85"/>
      <c r="G72" s="85"/>
      <c r="H72" s="26"/>
      <c r="I72" s="26"/>
      <c r="J72" s="52">
        <f t="shared" si="1"/>
        <v>0</v>
      </c>
    </row>
    <row r="73" spans="1:12" ht="21" x14ac:dyDescent="0.35">
      <c r="A73" s="24" t="s">
        <v>211</v>
      </c>
      <c r="B73" s="85"/>
      <c r="C73" s="85"/>
      <c r="D73" s="85"/>
      <c r="E73" s="85"/>
      <c r="F73" s="85"/>
      <c r="G73" s="85"/>
      <c r="H73" s="26"/>
      <c r="I73" s="26"/>
      <c r="J73" s="52">
        <f t="shared" si="1"/>
        <v>0</v>
      </c>
    </row>
    <row r="74" spans="1:12" ht="21" x14ac:dyDescent="0.35">
      <c r="A74" s="24" t="s">
        <v>212</v>
      </c>
      <c r="B74" s="85"/>
      <c r="C74" s="85"/>
      <c r="D74" s="85"/>
      <c r="E74" s="85"/>
      <c r="F74" s="85"/>
      <c r="G74" s="85"/>
      <c r="H74" s="26"/>
      <c r="I74" s="26"/>
      <c r="J74" s="52">
        <f t="shared" si="1"/>
        <v>0</v>
      </c>
    </row>
    <row r="75" spans="1:12" ht="21" x14ac:dyDescent="0.35">
      <c r="A75" s="24" t="s">
        <v>213</v>
      </c>
      <c r="B75" s="85"/>
      <c r="C75" s="85"/>
      <c r="D75" s="85"/>
      <c r="E75" s="85"/>
      <c r="F75" s="85"/>
      <c r="G75" s="85"/>
      <c r="H75" s="26"/>
      <c r="I75" s="26"/>
      <c r="J75" s="52">
        <f t="shared" si="1"/>
        <v>0</v>
      </c>
    </row>
    <row r="76" spans="1:12" s="23" customFormat="1" ht="21" x14ac:dyDescent="0.35">
      <c r="A76" s="24" t="s">
        <v>214</v>
      </c>
      <c r="B76" s="85"/>
      <c r="C76" s="85"/>
      <c r="D76" s="85"/>
      <c r="E76" s="85"/>
      <c r="F76" s="85"/>
      <c r="G76" s="85"/>
      <c r="H76" s="26"/>
      <c r="I76" s="26"/>
      <c r="J76" s="52">
        <f t="shared" si="1"/>
        <v>0</v>
      </c>
      <c r="L76" s="59"/>
    </row>
    <row r="77" spans="1:12" ht="21" x14ac:dyDescent="0.35">
      <c r="A77" s="24" t="s">
        <v>215</v>
      </c>
      <c r="B77" s="135"/>
      <c r="C77" s="135"/>
      <c r="D77" s="135"/>
      <c r="E77" s="135"/>
      <c r="F77" s="135"/>
      <c r="G77" s="135"/>
      <c r="H77" s="26"/>
      <c r="I77" s="26"/>
      <c r="J77" s="52">
        <f t="shared" si="1"/>
        <v>0</v>
      </c>
    </row>
    <row r="78" spans="1:12" ht="21" x14ac:dyDescent="0.35">
      <c r="A78" s="24" t="s">
        <v>216</v>
      </c>
      <c r="B78" s="135"/>
      <c r="C78" s="135"/>
      <c r="D78" s="135"/>
      <c r="E78" s="135"/>
      <c r="F78" s="135"/>
      <c r="G78" s="135"/>
      <c r="H78" s="26"/>
      <c r="I78" s="26"/>
      <c r="J78" s="52">
        <f t="shared" si="1"/>
        <v>0</v>
      </c>
    </row>
    <row r="79" spans="1:12" x14ac:dyDescent="0.35">
      <c r="A79" s="24" t="s">
        <v>217</v>
      </c>
      <c r="B79" s="86" t="s">
        <v>225</v>
      </c>
      <c r="C79" s="87"/>
      <c r="D79" s="87"/>
      <c r="E79" s="87"/>
      <c r="F79" s="87"/>
      <c r="G79" s="87"/>
      <c r="H79" s="87"/>
      <c r="I79" s="54" t="str">
        <f>IFERROR(IF(J79/H89&gt;0.15,CONCATENATE("превышает лимит на  ",ROUND(J79/H89*100-15,2)," процентов"),"лимит не превышен"),"")</f>
        <v/>
      </c>
      <c r="J79" s="52">
        <f>J80</f>
        <v>0</v>
      </c>
      <c r="L79" s="60"/>
    </row>
    <row r="80" spans="1:12" ht="34.5" customHeight="1" x14ac:dyDescent="0.35">
      <c r="A80" s="24" t="s">
        <v>227</v>
      </c>
      <c r="B80" s="172"/>
      <c r="C80" s="173"/>
      <c r="D80" s="173"/>
      <c r="E80" s="173"/>
      <c r="F80" s="173"/>
      <c r="G80" s="173"/>
      <c r="H80" s="173"/>
      <c r="I80" s="174"/>
      <c r="J80" s="53"/>
      <c r="L80" s="60"/>
    </row>
    <row r="81" spans="1:13" ht="86.25" customHeight="1" x14ac:dyDescent="0.35">
      <c r="A81" s="24" t="s">
        <v>218</v>
      </c>
      <c r="B81" s="162" t="s">
        <v>226</v>
      </c>
      <c r="C81" s="163"/>
      <c r="D81" s="163"/>
      <c r="E81" s="163"/>
      <c r="F81" s="163"/>
      <c r="G81" s="163"/>
      <c r="H81" s="163"/>
      <c r="I81" s="54" t="str">
        <f>IFERROR(IF(J81/H89&gt;0.1,CONCATENATE("превышает лимит на  ",ROUND(J81/H89*100-10,2)," процентов"),"лимит не превышен"),"")</f>
        <v/>
      </c>
      <c r="J81" s="69">
        <f>SUM(J82:J84)</f>
        <v>0</v>
      </c>
      <c r="L81" s="60"/>
      <c r="M81" s="30"/>
    </row>
    <row r="82" spans="1:13" ht="25.5" customHeight="1" x14ac:dyDescent="0.35">
      <c r="A82" s="24" t="s">
        <v>228</v>
      </c>
      <c r="B82" s="164"/>
      <c r="C82" s="165"/>
      <c r="D82" s="165"/>
      <c r="E82" s="165"/>
      <c r="F82" s="165"/>
      <c r="G82" s="165"/>
      <c r="H82" s="165"/>
      <c r="I82" s="166"/>
      <c r="J82" s="53"/>
      <c r="L82" s="60"/>
      <c r="M82" s="30"/>
    </row>
    <row r="83" spans="1:13" ht="25.5" customHeight="1" x14ac:dyDescent="0.35">
      <c r="A83" s="24" t="s">
        <v>229</v>
      </c>
      <c r="B83" s="164"/>
      <c r="C83" s="165"/>
      <c r="D83" s="165"/>
      <c r="E83" s="165"/>
      <c r="F83" s="165"/>
      <c r="G83" s="165"/>
      <c r="H83" s="165"/>
      <c r="I83" s="166"/>
      <c r="J83" s="53"/>
      <c r="L83" s="60"/>
      <c r="M83" s="30"/>
    </row>
    <row r="84" spans="1:13" ht="25.5" customHeight="1" x14ac:dyDescent="0.35">
      <c r="A84" s="24" t="s">
        <v>230</v>
      </c>
      <c r="B84" s="164"/>
      <c r="C84" s="165"/>
      <c r="D84" s="165"/>
      <c r="E84" s="165"/>
      <c r="F84" s="165"/>
      <c r="G84" s="165"/>
      <c r="H84" s="165"/>
      <c r="I84" s="166"/>
      <c r="J84" s="53"/>
      <c r="L84" s="60"/>
      <c r="M84" s="30"/>
    </row>
    <row r="85" spans="1:13" ht="60.75" customHeight="1" x14ac:dyDescent="0.35">
      <c r="A85" s="24" t="s">
        <v>219</v>
      </c>
      <c r="B85" s="162" t="s">
        <v>234</v>
      </c>
      <c r="C85" s="163"/>
      <c r="D85" s="163"/>
      <c r="E85" s="163"/>
      <c r="F85" s="163"/>
      <c r="G85" s="163"/>
      <c r="H85" s="163"/>
      <c r="I85" s="54" t="str">
        <f>IFERROR(IF(J85/H89&gt;0.05,CONCATENATE("превышает лимит на  ",ROUND(J85/H89*100-5,2)," процентов"),"лимит не превышен"),"")</f>
        <v/>
      </c>
      <c r="J85" s="69">
        <f>SUM(J86:J88)</f>
        <v>0</v>
      </c>
      <c r="L85" s="60"/>
    </row>
    <row r="86" spans="1:13" x14ac:dyDescent="0.35">
      <c r="A86" s="24" t="s">
        <v>231</v>
      </c>
      <c r="B86" s="164"/>
      <c r="C86" s="165"/>
      <c r="D86" s="165"/>
      <c r="E86" s="165"/>
      <c r="F86" s="165"/>
      <c r="G86" s="165"/>
      <c r="H86" s="165"/>
      <c r="I86" s="166"/>
      <c r="J86" s="53"/>
      <c r="L86" s="60"/>
    </row>
    <row r="87" spans="1:13" x14ac:dyDescent="0.35">
      <c r="A87" s="24" t="s">
        <v>232</v>
      </c>
      <c r="B87" s="164"/>
      <c r="C87" s="165"/>
      <c r="D87" s="165"/>
      <c r="E87" s="165"/>
      <c r="F87" s="165"/>
      <c r="G87" s="165"/>
      <c r="H87" s="165"/>
      <c r="I87" s="166"/>
      <c r="J87" s="53"/>
      <c r="L87" s="60"/>
    </row>
    <row r="88" spans="1:13" x14ac:dyDescent="0.35">
      <c r="A88" s="24" t="s">
        <v>233</v>
      </c>
      <c r="B88" s="164"/>
      <c r="C88" s="165"/>
      <c r="D88" s="165"/>
      <c r="E88" s="165"/>
      <c r="F88" s="165"/>
      <c r="G88" s="165"/>
      <c r="H88" s="165"/>
      <c r="I88" s="166"/>
      <c r="J88" s="53"/>
      <c r="L88" s="60"/>
    </row>
    <row r="89" spans="1:13" ht="25.5" customHeight="1" x14ac:dyDescent="0.35">
      <c r="A89" s="161" t="s">
        <v>181</v>
      </c>
      <c r="B89" s="161"/>
      <c r="C89" s="161"/>
      <c r="D89" s="161"/>
      <c r="E89" s="161"/>
      <c r="F89" s="161"/>
      <c r="G89" s="161"/>
      <c r="H89" s="122">
        <f>IF((J38+J81+J85+J79)&gt;350000,"превышен лимит соц.контракта",J38+J81+J85+J79)</f>
        <v>0</v>
      </c>
      <c r="I89" s="122"/>
      <c r="J89" s="122"/>
    </row>
    <row r="91" spans="1:13" x14ac:dyDescent="0.35">
      <c r="A91" s="133" t="s">
        <v>68</v>
      </c>
      <c r="B91" s="133"/>
      <c r="C91" s="133"/>
      <c r="D91" s="133"/>
      <c r="E91" s="133"/>
      <c r="F91" s="133"/>
      <c r="G91" s="133"/>
      <c r="H91" s="133"/>
      <c r="I91" s="133"/>
    </row>
    <row r="92" spans="1:13" s="29" customFormat="1" ht="45" customHeight="1" x14ac:dyDescent="0.3">
      <c r="A92" s="12" t="s">
        <v>6</v>
      </c>
      <c r="B92" s="117" t="s">
        <v>88</v>
      </c>
      <c r="C92" s="117"/>
      <c r="D92" s="117"/>
      <c r="E92" s="117"/>
      <c r="F92" s="171" t="s">
        <v>235</v>
      </c>
      <c r="G92" s="171"/>
      <c r="H92" s="117" t="s">
        <v>69</v>
      </c>
      <c r="I92" s="117"/>
      <c r="J92" s="50" t="s">
        <v>175</v>
      </c>
      <c r="L92" s="61"/>
    </row>
    <row r="93" spans="1:13" x14ac:dyDescent="0.35">
      <c r="A93" s="32">
        <v>1</v>
      </c>
      <c r="B93" s="160"/>
      <c r="C93" s="160"/>
      <c r="D93" s="160"/>
      <c r="E93" s="160"/>
      <c r="F93" s="159"/>
      <c r="G93" s="159"/>
      <c r="H93" s="159"/>
      <c r="I93" s="159"/>
      <c r="J93" s="52">
        <f>F93*H93</f>
        <v>0</v>
      </c>
      <c r="K93" s="30"/>
    </row>
    <row r="94" spans="1:13" x14ac:dyDescent="0.35">
      <c r="A94" s="32">
        <v>2</v>
      </c>
      <c r="B94" s="160"/>
      <c r="C94" s="160"/>
      <c r="D94" s="160"/>
      <c r="E94" s="160"/>
      <c r="F94" s="159"/>
      <c r="G94" s="159"/>
      <c r="H94" s="159"/>
      <c r="I94" s="159"/>
      <c r="J94" s="52">
        <f t="shared" ref="J94:J95" si="2">F94*H94</f>
        <v>0</v>
      </c>
    </row>
    <row r="95" spans="1:13" x14ac:dyDescent="0.35">
      <c r="A95" s="32">
        <v>3</v>
      </c>
      <c r="B95" s="160"/>
      <c r="C95" s="160"/>
      <c r="D95" s="160"/>
      <c r="E95" s="160"/>
      <c r="F95" s="159"/>
      <c r="G95" s="159"/>
      <c r="H95" s="159"/>
      <c r="I95" s="159"/>
      <c r="J95" s="52">
        <f t="shared" si="2"/>
        <v>0</v>
      </c>
    </row>
    <row r="96" spans="1:13" s="31" customFormat="1" x14ac:dyDescent="0.35">
      <c r="A96" s="114" t="s">
        <v>70</v>
      </c>
      <c r="B96" s="115"/>
      <c r="C96" s="115"/>
      <c r="D96" s="115"/>
      <c r="E96" s="116"/>
      <c r="F96" s="104">
        <f>+SUM(J93:J95)</f>
        <v>0</v>
      </c>
      <c r="G96" s="105"/>
      <c r="H96" s="105"/>
      <c r="I96" s="105"/>
      <c r="J96" s="106"/>
      <c r="L96" s="62"/>
    </row>
    <row r="97" spans="1:12" s="31" customFormat="1" x14ac:dyDescent="0.35">
      <c r="A97" s="114" t="s">
        <v>71</v>
      </c>
      <c r="B97" s="115"/>
      <c r="C97" s="115"/>
      <c r="D97" s="115"/>
      <c r="E97" s="116"/>
      <c r="F97" s="104">
        <f>+F96*12</f>
        <v>0</v>
      </c>
      <c r="G97" s="105"/>
      <c r="H97" s="105"/>
      <c r="I97" s="105"/>
      <c r="J97" s="106"/>
      <c r="L97" s="62"/>
    </row>
    <row r="99" spans="1:12" x14ac:dyDescent="0.35">
      <c r="A99" s="133" t="s">
        <v>67</v>
      </c>
      <c r="B99" s="133"/>
      <c r="C99" s="133"/>
      <c r="D99" s="133"/>
      <c r="E99" s="133"/>
      <c r="F99" s="133"/>
      <c r="G99" s="133"/>
      <c r="H99" s="133"/>
      <c r="I99" s="133"/>
    </row>
    <row r="100" spans="1:12" ht="4.5" customHeight="1" x14ac:dyDescent="0.35"/>
    <row r="101" spans="1:12" x14ac:dyDescent="0.35">
      <c r="A101" s="101" t="s">
        <v>22</v>
      </c>
      <c r="B101" s="101"/>
      <c r="C101" s="101"/>
      <c r="D101" s="101"/>
      <c r="E101" s="101"/>
      <c r="F101" s="101"/>
      <c r="G101" s="101"/>
      <c r="H101" s="101"/>
      <c r="I101" s="101"/>
    </row>
    <row r="102" spans="1:12" ht="36" x14ac:dyDescent="0.35">
      <c r="A102" s="13" t="s">
        <v>6</v>
      </c>
      <c r="B102" s="110" t="s">
        <v>56</v>
      </c>
      <c r="C102" s="110"/>
      <c r="D102" s="110"/>
      <c r="E102" s="110"/>
      <c r="F102" s="110"/>
      <c r="G102" s="13" t="s">
        <v>177</v>
      </c>
      <c r="H102" s="13" t="s">
        <v>176</v>
      </c>
      <c r="I102" s="13" t="s">
        <v>29</v>
      </c>
      <c r="J102" s="13" t="s">
        <v>30</v>
      </c>
      <c r="K102" s="17"/>
    </row>
    <row r="103" spans="1:12" x14ac:dyDescent="0.35">
      <c r="A103" s="75"/>
      <c r="B103" s="76"/>
      <c r="C103" s="76"/>
      <c r="D103" s="76"/>
      <c r="E103" s="76"/>
      <c r="F103" s="76"/>
      <c r="G103" s="76"/>
      <c r="H103" s="76"/>
      <c r="I103" s="76"/>
      <c r="J103" s="77"/>
      <c r="K103" s="17"/>
    </row>
    <row r="104" spans="1:12" x14ac:dyDescent="0.35">
      <c r="A104" s="107" t="str">
        <f>IF(B93=0,"  ",B93)</f>
        <v xml:space="preserve">  </v>
      </c>
      <c r="B104" s="108"/>
      <c r="C104" s="108"/>
      <c r="D104" s="108"/>
      <c r="E104" s="108"/>
      <c r="F104" s="108"/>
      <c r="G104" s="108"/>
      <c r="H104" s="108"/>
      <c r="I104" s="108"/>
      <c r="J104" s="109"/>
      <c r="K104" s="17"/>
    </row>
    <row r="105" spans="1:12" x14ac:dyDescent="0.35">
      <c r="A105" s="32">
        <v>1</v>
      </c>
      <c r="B105" s="82"/>
      <c r="C105" s="83"/>
      <c r="D105" s="83"/>
      <c r="E105" s="83"/>
      <c r="F105" s="84"/>
      <c r="G105" s="25"/>
      <c r="H105" s="65"/>
      <c r="I105" s="26"/>
      <c r="J105" s="33">
        <f>H105*I105</f>
        <v>0</v>
      </c>
      <c r="K105" s="17"/>
    </row>
    <row r="106" spans="1:12" x14ac:dyDescent="0.35">
      <c r="A106" s="32">
        <v>2</v>
      </c>
      <c r="B106" s="82"/>
      <c r="C106" s="83"/>
      <c r="D106" s="83"/>
      <c r="E106" s="83"/>
      <c r="F106" s="84"/>
      <c r="G106" s="25"/>
      <c r="H106" s="65"/>
      <c r="I106" s="26"/>
      <c r="J106" s="33">
        <f t="shared" ref="J106:J114" si="3">H106*I106</f>
        <v>0</v>
      </c>
      <c r="K106" s="17"/>
    </row>
    <row r="107" spans="1:12" x14ac:dyDescent="0.35">
      <c r="A107" s="32">
        <v>3</v>
      </c>
      <c r="B107" s="82"/>
      <c r="C107" s="83"/>
      <c r="D107" s="83"/>
      <c r="E107" s="83"/>
      <c r="F107" s="84"/>
      <c r="G107" s="25"/>
      <c r="H107" s="65"/>
      <c r="I107" s="26"/>
      <c r="J107" s="33">
        <f>H107*I107</f>
        <v>0</v>
      </c>
      <c r="K107" s="17"/>
    </row>
    <row r="108" spans="1:12" x14ac:dyDescent="0.35">
      <c r="A108" s="32">
        <v>4</v>
      </c>
      <c r="B108" s="82"/>
      <c r="C108" s="83"/>
      <c r="D108" s="83"/>
      <c r="E108" s="83"/>
      <c r="F108" s="84"/>
      <c r="G108" s="25"/>
      <c r="H108" s="65"/>
      <c r="I108" s="26"/>
      <c r="J108" s="33">
        <f t="shared" si="3"/>
        <v>0</v>
      </c>
      <c r="K108" s="17"/>
    </row>
    <row r="109" spans="1:12" x14ac:dyDescent="0.35">
      <c r="A109" s="32">
        <v>5</v>
      </c>
      <c r="B109" s="82"/>
      <c r="C109" s="83"/>
      <c r="D109" s="83"/>
      <c r="E109" s="83"/>
      <c r="F109" s="84"/>
      <c r="G109" s="25"/>
      <c r="H109" s="65"/>
      <c r="I109" s="26"/>
      <c r="J109" s="33">
        <f t="shared" si="3"/>
        <v>0</v>
      </c>
      <c r="K109" s="17"/>
    </row>
    <row r="110" spans="1:12" x14ac:dyDescent="0.35">
      <c r="A110" s="32">
        <v>6</v>
      </c>
      <c r="B110" s="82"/>
      <c r="C110" s="83"/>
      <c r="D110" s="83"/>
      <c r="E110" s="83"/>
      <c r="F110" s="84"/>
      <c r="G110" s="25"/>
      <c r="H110" s="65"/>
      <c r="I110" s="26"/>
      <c r="J110" s="33">
        <f t="shared" si="3"/>
        <v>0</v>
      </c>
      <c r="K110" s="17"/>
    </row>
    <row r="111" spans="1:12" x14ac:dyDescent="0.35">
      <c r="A111" s="32">
        <v>7</v>
      </c>
      <c r="B111" s="82"/>
      <c r="C111" s="83"/>
      <c r="D111" s="83"/>
      <c r="E111" s="83"/>
      <c r="F111" s="84"/>
      <c r="G111" s="25"/>
      <c r="H111" s="65"/>
      <c r="I111" s="26"/>
      <c r="J111" s="33">
        <f t="shared" si="3"/>
        <v>0</v>
      </c>
      <c r="K111" s="17"/>
    </row>
    <row r="112" spans="1:12" x14ac:dyDescent="0.35">
      <c r="A112" s="32">
        <v>8</v>
      </c>
      <c r="B112" s="82"/>
      <c r="C112" s="83"/>
      <c r="D112" s="83"/>
      <c r="E112" s="83"/>
      <c r="F112" s="84"/>
      <c r="G112" s="25"/>
      <c r="H112" s="65"/>
      <c r="I112" s="26"/>
      <c r="J112" s="33">
        <f t="shared" si="3"/>
        <v>0</v>
      </c>
      <c r="K112" s="17"/>
    </row>
    <row r="113" spans="1:11" x14ac:dyDescent="0.35">
      <c r="A113" s="32">
        <v>9</v>
      </c>
      <c r="B113" s="82"/>
      <c r="C113" s="83"/>
      <c r="D113" s="83"/>
      <c r="E113" s="83"/>
      <c r="F113" s="84"/>
      <c r="G113" s="25"/>
      <c r="H113" s="65"/>
      <c r="I113" s="26"/>
      <c r="J113" s="33">
        <f t="shared" si="3"/>
        <v>0</v>
      </c>
      <c r="K113" s="17"/>
    </row>
    <row r="114" spans="1:11" x14ac:dyDescent="0.35">
      <c r="A114" s="32">
        <v>10</v>
      </c>
      <c r="B114" s="82"/>
      <c r="C114" s="83"/>
      <c r="D114" s="83"/>
      <c r="E114" s="83"/>
      <c r="F114" s="84"/>
      <c r="G114" s="25"/>
      <c r="H114" s="65"/>
      <c r="I114" s="26"/>
      <c r="J114" s="33">
        <f t="shared" si="3"/>
        <v>0</v>
      </c>
      <c r="K114" s="17"/>
    </row>
    <row r="115" spans="1:11" x14ac:dyDescent="0.35">
      <c r="A115" s="48"/>
      <c r="B115" s="88" t="str">
        <f>IF(B93=0,"  ",CONCATENATE("Всего материальных затрат на производство 1 единицы «",A104,"» "))</f>
        <v xml:space="preserve">  </v>
      </c>
      <c r="C115" s="88"/>
      <c r="D115" s="88"/>
      <c r="E115" s="88"/>
      <c r="F115" s="88"/>
      <c r="G115" s="88"/>
      <c r="H115" s="88"/>
      <c r="I115" s="89"/>
      <c r="J115" s="33">
        <f>SUM(J105:J114)</f>
        <v>0</v>
      </c>
      <c r="K115" s="17"/>
    </row>
    <row r="116" spans="1:11" x14ac:dyDescent="0.35">
      <c r="A116" s="111"/>
      <c r="B116" s="112"/>
      <c r="C116" s="112"/>
      <c r="D116" s="112"/>
      <c r="E116" s="112"/>
      <c r="F116" s="112"/>
      <c r="G116" s="112"/>
      <c r="H116" s="112"/>
      <c r="I116" s="112"/>
      <c r="J116" s="113"/>
      <c r="K116" s="17"/>
    </row>
    <row r="117" spans="1:11" x14ac:dyDescent="0.35">
      <c r="A117" s="107" t="str">
        <f>IF(B94=0,"  ",B94)</f>
        <v xml:space="preserve">  </v>
      </c>
      <c r="B117" s="108"/>
      <c r="C117" s="108"/>
      <c r="D117" s="108"/>
      <c r="E117" s="108"/>
      <c r="F117" s="108"/>
      <c r="G117" s="108"/>
      <c r="H117" s="108"/>
      <c r="I117" s="108"/>
      <c r="J117" s="109"/>
      <c r="K117" s="17"/>
    </row>
    <row r="118" spans="1:11" x14ac:dyDescent="0.35">
      <c r="A118" s="32">
        <v>1</v>
      </c>
      <c r="B118" s="82"/>
      <c r="C118" s="83"/>
      <c r="D118" s="83"/>
      <c r="E118" s="83"/>
      <c r="F118" s="84"/>
      <c r="G118" s="25"/>
      <c r="H118" s="65"/>
      <c r="I118" s="26"/>
      <c r="J118" s="33">
        <f>H118*I118</f>
        <v>0</v>
      </c>
      <c r="K118" s="17"/>
    </row>
    <row r="119" spans="1:11" x14ac:dyDescent="0.35">
      <c r="A119" s="32">
        <v>2</v>
      </c>
      <c r="B119" s="82"/>
      <c r="C119" s="83"/>
      <c r="D119" s="83"/>
      <c r="E119" s="83"/>
      <c r="F119" s="84"/>
      <c r="G119" s="25"/>
      <c r="H119" s="65"/>
      <c r="I119" s="26"/>
      <c r="J119" s="33">
        <f t="shared" ref="J119:J126" si="4">H119*I119</f>
        <v>0</v>
      </c>
      <c r="K119" s="17"/>
    </row>
    <row r="120" spans="1:11" x14ac:dyDescent="0.35">
      <c r="A120" s="32">
        <v>3</v>
      </c>
      <c r="B120" s="82"/>
      <c r="C120" s="83"/>
      <c r="D120" s="83"/>
      <c r="E120" s="83"/>
      <c r="F120" s="84"/>
      <c r="G120" s="25"/>
      <c r="H120" s="65"/>
      <c r="I120" s="26"/>
      <c r="J120" s="33">
        <f t="shared" si="4"/>
        <v>0</v>
      </c>
      <c r="K120" s="17"/>
    </row>
    <row r="121" spans="1:11" x14ac:dyDescent="0.35">
      <c r="A121" s="32">
        <v>4</v>
      </c>
      <c r="B121" s="82"/>
      <c r="C121" s="83"/>
      <c r="D121" s="83"/>
      <c r="E121" s="83"/>
      <c r="F121" s="84"/>
      <c r="G121" s="25"/>
      <c r="H121" s="65"/>
      <c r="I121" s="26"/>
      <c r="J121" s="33">
        <f t="shared" si="4"/>
        <v>0</v>
      </c>
      <c r="K121" s="17"/>
    </row>
    <row r="122" spans="1:11" x14ac:dyDescent="0.35">
      <c r="A122" s="32">
        <v>5</v>
      </c>
      <c r="B122" s="82"/>
      <c r="C122" s="83"/>
      <c r="D122" s="83"/>
      <c r="E122" s="83"/>
      <c r="F122" s="84"/>
      <c r="G122" s="25"/>
      <c r="H122" s="65"/>
      <c r="I122" s="26"/>
      <c r="J122" s="33">
        <f t="shared" si="4"/>
        <v>0</v>
      </c>
      <c r="K122" s="17"/>
    </row>
    <row r="123" spans="1:11" x14ac:dyDescent="0.35">
      <c r="A123" s="32">
        <v>6</v>
      </c>
      <c r="B123" s="82"/>
      <c r="C123" s="83"/>
      <c r="D123" s="83"/>
      <c r="E123" s="83"/>
      <c r="F123" s="84"/>
      <c r="G123" s="25"/>
      <c r="H123" s="65"/>
      <c r="I123" s="26"/>
      <c r="J123" s="33">
        <f t="shared" si="4"/>
        <v>0</v>
      </c>
      <c r="K123" s="17"/>
    </row>
    <row r="124" spans="1:11" x14ac:dyDescent="0.35">
      <c r="A124" s="32">
        <v>7</v>
      </c>
      <c r="B124" s="82"/>
      <c r="C124" s="83"/>
      <c r="D124" s="83"/>
      <c r="E124" s="83"/>
      <c r="F124" s="84"/>
      <c r="G124" s="25"/>
      <c r="H124" s="65"/>
      <c r="I124" s="26"/>
      <c r="J124" s="33">
        <f t="shared" si="4"/>
        <v>0</v>
      </c>
      <c r="K124" s="17"/>
    </row>
    <row r="125" spans="1:11" x14ac:dyDescent="0.35">
      <c r="A125" s="32">
        <v>8</v>
      </c>
      <c r="B125" s="82"/>
      <c r="C125" s="83"/>
      <c r="D125" s="83"/>
      <c r="E125" s="83"/>
      <c r="F125" s="84"/>
      <c r="G125" s="25"/>
      <c r="H125" s="65"/>
      <c r="I125" s="26"/>
      <c r="J125" s="33">
        <f t="shared" si="4"/>
        <v>0</v>
      </c>
      <c r="K125" s="17"/>
    </row>
    <row r="126" spans="1:11" x14ac:dyDescent="0.35">
      <c r="A126" s="32">
        <v>9</v>
      </c>
      <c r="B126" s="82"/>
      <c r="C126" s="83"/>
      <c r="D126" s="83"/>
      <c r="E126" s="83"/>
      <c r="F126" s="84"/>
      <c r="G126" s="25"/>
      <c r="H126" s="65"/>
      <c r="I126" s="26"/>
      <c r="J126" s="33">
        <f t="shared" si="4"/>
        <v>0</v>
      </c>
      <c r="K126" s="17"/>
    </row>
    <row r="127" spans="1:11" x14ac:dyDescent="0.35">
      <c r="A127" s="32">
        <v>10</v>
      </c>
      <c r="B127" s="82"/>
      <c r="C127" s="83"/>
      <c r="D127" s="83"/>
      <c r="E127" s="83"/>
      <c r="F127" s="84"/>
      <c r="G127" s="25"/>
      <c r="H127" s="65"/>
      <c r="I127" s="26"/>
      <c r="J127" s="33">
        <f>H127*I127</f>
        <v>0</v>
      </c>
      <c r="K127" s="17"/>
    </row>
    <row r="128" spans="1:11" x14ac:dyDescent="0.35">
      <c r="A128" s="48"/>
      <c r="B128" s="88" t="str">
        <f>IF(B94=0,"  ",CONCATENATE("Всего материальных затрат на производство 1 единицы «",A117,"» "))</f>
        <v xml:space="preserve">  </v>
      </c>
      <c r="C128" s="88"/>
      <c r="D128" s="88"/>
      <c r="E128" s="88"/>
      <c r="F128" s="88"/>
      <c r="G128" s="88"/>
      <c r="H128" s="88"/>
      <c r="I128" s="89"/>
      <c r="J128" s="33">
        <f>SUM(J118:J127)</f>
        <v>0</v>
      </c>
      <c r="K128" s="17"/>
    </row>
    <row r="129" spans="1:11" x14ac:dyDescent="0.35">
      <c r="A129" s="111"/>
      <c r="B129" s="112"/>
      <c r="C129" s="112"/>
      <c r="D129" s="112"/>
      <c r="E129" s="112"/>
      <c r="F129" s="112"/>
      <c r="G129" s="112"/>
      <c r="H129" s="112"/>
      <c r="I129" s="112"/>
      <c r="J129" s="113"/>
      <c r="K129" s="17"/>
    </row>
    <row r="130" spans="1:11" x14ac:dyDescent="0.35">
      <c r="A130" s="107" t="str">
        <f>IF(B95=0,"  ",B95)</f>
        <v xml:space="preserve">  </v>
      </c>
      <c r="B130" s="108"/>
      <c r="C130" s="108"/>
      <c r="D130" s="108"/>
      <c r="E130" s="108"/>
      <c r="F130" s="108"/>
      <c r="G130" s="108"/>
      <c r="H130" s="108"/>
      <c r="I130" s="108"/>
      <c r="J130" s="109"/>
      <c r="K130" s="17"/>
    </row>
    <row r="131" spans="1:11" x14ac:dyDescent="0.35">
      <c r="A131" s="32">
        <v>1</v>
      </c>
      <c r="B131" s="82"/>
      <c r="C131" s="83"/>
      <c r="D131" s="83"/>
      <c r="E131" s="83"/>
      <c r="F131" s="84"/>
      <c r="G131" s="25"/>
      <c r="H131" s="65"/>
      <c r="I131" s="26"/>
      <c r="J131" s="33">
        <f>H131*I131</f>
        <v>0</v>
      </c>
      <c r="K131" s="17"/>
    </row>
    <row r="132" spans="1:11" x14ac:dyDescent="0.35">
      <c r="A132" s="32">
        <v>2</v>
      </c>
      <c r="B132" s="82"/>
      <c r="C132" s="83"/>
      <c r="D132" s="83"/>
      <c r="E132" s="83"/>
      <c r="F132" s="84"/>
      <c r="G132" s="25"/>
      <c r="H132" s="65"/>
      <c r="I132" s="26"/>
      <c r="J132" s="33">
        <f t="shared" ref="J132:J134" si="5">H132*I132</f>
        <v>0</v>
      </c>
      <c r="K132" s="17"/>
    </row>
    <row r="133" spans="1:11" x14ac:dyDescent="0.35">
      <c r="A133" s="32">
        <v>3</v>
      </c>
      <c r="B133" s="82"/>
      <c r="C133" s="83"/>
      <c r="D133" s="83"/>
      <c r="E133" s="83"/>
      <c r="F133" s="84"/>
      <c r="G133" s="25"/>
      <c r="H133" s="65"/>
      <c r="I133" s="26"/>
      <c r="J133" s="33">
        <f>H133*I133</f>
        <v>0</v>
      </c>
      <c r="K133" s="17"/>
    </row>
    <row r="134" spans="1:11" x14ac:dyDescent="0.35">
      <c r="A134" s="32">
        <v>4</v>
      </c>
      <c r="B134" s="82"/>
      <c r="C134" s="83"/>
      <c r="D134" s="83"/>
      <c r="E134" s="83"/>
      <c r="F134" s="84"/>
      <c r="G134" s="25"/>
      <c r="H134" s="65"/>
      <c r="I134" s="26"/>
      <c r="J134" s="33">
        <f t="shared" si="5"/>
        <v>0</v>
      </c>
      <c r="K134" s="17"/>
    </row>
    <row r="135" spans="1:11" x14ac:dyDescent="0.35">
      <c r="A135" s="32">
        <v>5</v>
      </c>
      <c r="B135" s="82"/>
      <c r="C135" s="83"/>
      <c r="D135" s="83"/>
      <c r="E135" s="83"/>
      <c r="F135" s="84"/>
      <c r="G135" s="25"/>
      <c r="H135" s="65"/>
      <c r="I135" s="26"/>
      <c r="J135" s="33">
        <f>H135*I135</f>
        <v>0</v>
      </c>
      <c r="K135" s="17"/>
    </row>
    <row r="136" spans="1:11" x14ac:dyDescent="0.35">
      <c r="A136" s="32">
        <v>6</v>
      </c>
      <c r="B136" s="82"/>
      <c r="C136" s="83"/>
      <c r="D136" s="83"/>
      <c r="E136" s="83"/>
      <c r="F136" s="84"/>
      <c r="G136" s="25"/>
      <c r="H136" s="65"/>
      <c r="I136" s="26"/>
      <c r="J136" s="33">
        <f t="shared" ref="J136:J140" si="6">H136*I136</f>
        <v>0</v>
      </c>
      <c r="K136" s="17"/>
    </row>
    <row r="137" spans="1:11" x14ac:dyDescent="0.35">
      <c r="A137" s="32">
        <v>7</v>
      </c>
      <c r="B137" s="82"/>
      <c r="C137" s="83"/>
      <c r="D137" s="83"/>
      <c r="E137" s="83"/>
      <c r="F137" s="84"/>
      <c r="G137" s="25"/>
      <c r="H137" s="65"/>
      <c r="I137" s="26"/>
      <c r="J137" s="33">
        <f t="shared" si="6"/>
        <v>0</v>
      </c>
      <c r="K137" s="17"/>
    </row>
    <row r="138" spans="1:11" x14ac:dyDescent="0.35">
      <c r="A138" s="32">
        <v>8</v>
      </c>
      <c r="B138" s="82"/>
      <c r="C138" s="83"/>
      <c r="D138" s="83"/>
      <c r="E138" s="83"/>
      <c r="F138" s="84"/>
      <c r="G138" s="25"/>
      <c r="H138" s="65"/>
      <c r="I138" s="26"/>
      <c r="J138" s="33">
        <f t="shared" si="6"/>
        <v>0</v>
      </c>
      <c r="K138" s="17"/>
    </row>
    <row r="139" spans="1:11" x14ac:dyDescent="0.35">
      <c r="A139" s="32">
        <v>9</v>
      </c>
      <c r="B139" s="82"/>
      <c r="C139" s="83"/>
      <c r="D139" s="83"/>
      <c r="E139" s="83"/>
      <c r="F139" s="84"/>
      <c r="G139" s="25"/>
      <c r="H139" s="65"/>
      <c r="I139" s="26"/>
      <c r="J139" s="33">
        <f t="shared" si="6"/>
        <v>0</v>
      </c>
      <c r="K139" s="17"/>
    </row>
    <row r="140" spans="1:11" x14ac:dyDescent="0.35">
      <c r="A140" s="32">
        <v>10</v>
      </c>
      <c r="B140" s="82"/>
      <c r="C140" s="83"/>
      <c r="D140" s="83"/>
      <c r="E140" s="83"/>
      <c r="F140" s="84"/>
      <c r="G140" s="25"/>
      <c r="H140" s="65"/>
      <c r="I140" s="26"/>
      <c r="J140" s="33">
        <f t="shared" si="6"/>
        <v>0</v>
      </c>
      <c r="K140" s="17"/>
    </row>
    <row r="141" spans="1:11" x14ac:dyDescent="0.35">
      <c r="A141" s="48"/>
      <c r="B141" s="88" t="str">
        <f>IF(B95=0," ",CONCATENATE("Всего материальных затрат на производство 1 единицы «",A130,"» "))</f>
        <v xml:space="preserve"> </v>
      </c>
      <c r="C141" s="88"/>
      <c r="D141" s="88"/>
      <c r="E141" s="88"/>
      <c r="F141" s="88"/>
      <c r="G141" s="88"/>
      <c r="H141" s="88"/>
      <c r="I141" s="89"/>
      <c r="J141" s="33">
        <f>SUM(J131:J140)</f>
        <v>0</v>
      </c>
      <c r="K141" s="17"/>
    </row>
    <row r="143" spans="1:11" x14ac:dyDescent="0.35">
      <c r="A143" s="101" t="s">
        <v>11</v>
      </c>
      <c r="B143" s="101"/>
      <c r="C143" s="101"/>
      <c r="D143" s="101"/>
      <c r="E143" s="101"/>
      <c r="F143" s="101"/>
      <c r="G143" s="101"/>
      <c r="H143" s="101"/>
      <c r="I143" s="101"/>
    </row>
    <row r="144" spans="1:11" ht="30" customHeight="1" x14ac:dyDescent="0.35">
      <c r="A144" s="167" t="s">
        <v>6</v>
      </c>
      <c r="B144" s="153" t="s">
        <v>88</v>
      </c>
      <c r="C144" s="154"/>
      <c r="D144" s="155"/>
      <c r="E144" s="34" t="s">
        <v>23</v>
      </c>
      <c r="F144" s="35"/>
      <c r="G144" s="138" t="s">
        <v>31</v>
      </c>
      <c r="H144" s="139"/>
      <c r="I144" s="138" t="s">
        <v>32</v>
      </c>
      <c r="J144" s="139"/>
      <c r="K144" s="17"/>
    </row>
    <row r="145" spans="1:12" ht="25.5" customHeight="1" x14ac:dyDescent="0.35">
      <c r="A145" s="168"/>
      <c r="B145" s="156"/>
      <c r="C145" s="157"/>
      <c r="D145" s="158"/>
      <c r="E145" s="15" t="s">
        <v>28</v>
      </c>
      <c r="F145" s="14" t="s">
        <v>10</v>
      </c>
      <c r="G145" s="140"/>
      <c r="H145" s="141"/>
      <c r="I145" s="140"/>
      <c r="J145" s="141"/>
      <c r="K145" s="17"/>
    </row>
    <row r="146" spans="1:12" x14ac:dyDescent="0.35">
      <c r="A146" s="27">
        <v>1</v>
      </c>
      <c r="B146" s="94" t="str">
        <f>A104</f>
        <v xml:space="preserve">  </v>
      </c>
      <c r="C146" s="95"/>
      <c r="D146" s="96"/>
      <c r="E146" s="28"/>
      <c r="F146" s="36">
        <f>F93</f>
        <v>0</v>
      </c>
      <c r="G146" s="142">
        <f>J115</f>
        <v>0</v>
      </c>
      <c r="H146" s="143"/>
      <c r="I146" s="136">
        <f>F146*G146</f>
        <v>0</v>
      </c>
      <c r="J146" s="137"/>
      <c r="K146" s="17"/>
    </row>
    <row r="147" spans="1:12" x14ac:dyDescent="0.35">
      <c r="A147" s="27">
        <v>2</v>
      </c>
      <c r="B147" s="94" t="str">
        <f>A117</f>
        <v xml:space="preserve">  </v>
      </c>
      <c r="C147" s="95"/>
      <c r="D147" s="96"/>
      <c r="E147" s="28"/>
      <c r="F147" s="36">
        <f>F94</f>
        <v>0</v>
      </c>
      <c r="G147" s="142">
        <f>J128</f>
        <v>0</v>
      </c>
      <c r="H147" s="143"/>
      <c r="I147" s="136">
        <f>F147*G147</f>
        <v>0</v>
      </c>
      <c r="J147" s="137"/>
      <c r="K147" s="17"/>
    </row>
    <row r="148" spans="1:12" x14ac:dyDescent="0.35">
      <c r="A148" s="27">
        <v>3</v>
      </c>
      <c r="B148" s="94" t="str">
        <f>A130</f>
        <v xml:space="preserve">  </v>
      </c>
      <c r="C148" s="95"/>
      <c r="D148" s="96"/>
      <c r="E148" s="28"/>
      <c r="F148" s="36">
        <f>F95</f>
        <v>0</v>
      </c>
      <c r="G148" s="142">
        <f>J141</f>
        <v>0</v>
      </c>
      <c r="H148" s="143"/>
      <c r="I148" s="136">
        <f>F148*G148</f>
        <v>0</v>
      </c>
      <c r="J148" s="137"/>
      <c r="K148" s="17"/>
    </row>
    <row r="149" spans="1:12" x14ac:dyDescent="0.35">
      <c r="A149" s="27"/>
      <c r="B149" s="97" t="s">
        <v>178</v>
      </c>
      <c r="C149" s="98"/>
      <c r="D149" s="98"/>
      <c r="E149" s="98"/>
      <c r="F149" s="98"/>
      <c r="G149" s="98"/>
      <c r="H149" s="99"/>
      <c r="I149" s="169">
        <f>SUM(I146:J148)</f>
        <v>0</v>
      </c>
      <c r="J149" s="170"/>
      <c r="K149" s="17"/>
      <c r="L149" s="60"/>
    </row>
    <row r="150" spans="1:12" x14ac:dyDescent="0.35">
      <c r="J150" s="16"/>
      <c r="K150" s="17"/>
    </row>
    <row r="151" spans="1:12" x14ac:dyDescent="0.35">
      <c r="A151" s="101" t="s">
        <v>72</v>
      </c>
      <c r="B151" s="101"/>
      <c r="C151" s="101"/>
      <c r="D151" s="101"/>
      <c r="E151" s="101"/>
      <c r="F151" s="101"/>
      <c r="G151" s="101"/>
      <c r="H151" s="101"/>
      <c r="I151" s="101"/>
    </row>
    <row r="152" spans="1:12" ht="42" customHeight="1" x14ac:dyDescent="0.35">
      <c r="A152" s="21" t="s">
        <v>6</v>
      </c>
      <c r="B152" s="110" t="s">
        <v>8</v>
      </c>
      <c r="C152" s="110"/>
      <c r="D152" s="110"/>
      <c r="E152" s="110"/>
      <c r="F152" s="110"/>
      <c r="G152" s="110"/>
      <c r="H152" s="110"/>
      <c r="I152" s="110"/>
      <c r="J152" s="12" t="s">
        <v>33</v>
      </c>
      <c r="K152" s="17"/>
    </row>
    <row r="153" spans="1:12" x14ac:dyDescent="0.35">
      <c r="A153" s="37">
        <v>1</v>
      </c>
      <c r="B153" s="100" t="s">
        <v>25</v>
      </c>
      <c r="C153" s="100"/>
      <c r="D153" s="100"/>
      <c r="E153" s="100"/>
      <c r="F153" s="100"/>
      <c r="G153" s="100"/>
      <c r="H153" s="100"/>
      <c r="I153" s="100"/>
      <c r="J153" s="66"/>
      <c r="K153" s="17"/>
    </row>
    <row r="154" spans="1:12" x14ac:dyDescent="0.35">
      <c r="A154" s="37">
        <v>2</v>
      </c>
      <c r="B154" s="100" t="s">
        <v>26</v>
      </c>
      <c r="C154" s="100"/>
      <c r="D154" s="100"/>
      <c r="E154" s="100"/>
      <c r="F154" s="100"/>
      <c r="G154" s="100"/>
      <c r="H154" s="100"/>
      <c r="I154" s="100"/>
      <c r="J154" s="66"/>
      <c r="K154" s="17"/>
    </row>
    <row r="155" spans="1:12" x14ac:dyDescent="0.35">
      <c r="A155" s="37">
        <v>3</v>
      </c>
      <c r="B155" s="100" t="s">
        <v>27</v>
      </c>
      <c r="C155" s="100"/>
      <c r="D155" s="100"/>
      <c r="E155" s="100"/>
      <c r="F155" s="100"/>
      <c r="G155" s="100"/>
      <c r="H155" s="100"/>
      <c r="I155" s="100"/>
      <c r="J155" s="66"/>
      <c r="K155" s="17"/>
    </row>
    <row r="156" spans="1:12" x14ac:dyDescent="0.35">
      <c r="A156" s="37">
        <v>4</v>
      </c>
      <c r="B156" s="81" t="s">
        <v>12</v>
      </c>
      <c r="C156" s="81"/>
      <c r="D156" s="81"/>
      <c r="E156" s="81"/>
      <c r="F156" s="81"/>
      <c r="G156" s="81"/>
      <c r="H156" s="81"/>
      <c r="I156" s="81"/>
      <c r="J156" s="66"/>
      <c r="K156" s="17"/>
    </row>
    <row r="157" spans="1:12" x14ac:dyDescent="0.35">
      <c r="A157" s="37">
        <v>5</v>
      </c>
      <c r="B157" s="81" t="s">
        <v>57</v>
      </c>
      <c r="C157" s="81"/>
      <c r="D157" s="81"/>
      <c r="E157" s="81"/>
      <c r="F157" s="81"/>
      <c r="G157" s="81"/>
      <c r="H157" s="81"/>
      <c r="I157" s="81"/>
      <c r="J157" s="66"/>
      <c r="K157" s="17"/>
    </row>
    <row r="158" spans="1:12" x14ac:dyDescent="0.35">
      <c r="A158" s="37">
        <v>6</v>
      </c>
      <c r="B158" s="81" t="s">
        <v>73</v>
      </c>
      <c r="C158" s="81"/>
      <c r="D158" s="81"/>
      <c r="E158" s="81"/>
      <c r="F158" s="81"/>
      <c r="G158" s="81"/>
      <c r="H158" s="81"/>
      <c r="I158" s="81"/>
      <c r="J158" s="66"/>
      <c r="K158" s="17"/>
    </row>
    <row r="159" spans="1:12" x14ac:dyDescent="0.35">
      <c r="A159" s="37">
        <v>7</v>
      </c>
      <c r="B159" s="81" t="s">
        <v>195</v>
      </c>
      <c r="C159" s="81"/>
      <c r="D159" s="81"/>
      <c r="E159" s="81"/>
      <c r="F159" s="81"/>
      <c r="G159" s="81"/>
      <c r="H159" s="81"/>
      <c r="I159" s="81"/>
      <c r="J159" s="66"/>
      <c r="K159" s="17"/>
    </row>
    <row r="160" spans="1:12" x14ac:dyDescent="0.35">
      <c r="A160" s="37">
        <v>8</v>
      </c>
      <c r="B160" s="81" t="s">
        <v>80</v>
      </c>
      <c r="C160" s="81"/>
      <c r="D160" s="81"/>
      <c r="E160" s="81"/>
      <c r="F160" s="81"/>
      <c r="G160" s="81"/>
      <c r="H160" s="81"/>
      <c r="I160" s="81"/>
      <c r="J160" s="66"/>
      <c r="K160" s="17"/>
    </row>
    <row r="161" spans="1:11" x14ac:dyDescent="0.35">
      <c r="A161" s="27"/>
      <c r="B161" s="144" t="s">
        <v>9</v>
      </c>
      <c r="C161" s="144"/>
      <c r="D161" s="144"/>
      <c r="E161" s="144"/>
      <c r="F161" s="144"/>
      <c r="G161" s="144"/>
      <c r="H161" s="144"/>
      <c r="I161" s="144"/>
      <c r="J161" s="67">
        <f>SUM(J153:J160)</f>
        <v>0</v>
      </c>
      <c r="K161" s="17"/>
    </row>
    <row r="163" spans="1:11" x14ac:dyDescent="0.35">
      <c r="A163" s="133" t="s">
        <v>89</v>
      </c>
      <c r="B163" s="133"/>
      <c r="C163" s="133"/>
      <c r="D163" s="133"/>
      <c r="E163" s="133"/>
      <c r="F163" s="133"/>
      <c r="G163" s="133"/>
      <c r="H163" s="133"/>
      <c r="I163" s="133"/>
    </row>
    <row r="164" spans="1:11" ht="36" customHeight="1" x14ac:dyDescent="0.35">
      <c r="A164" s="38" t="s">
        <v>6</v>
      </c>
      <c r="B164" s="75" t="s">
        <v>13</v>
      </c>
      <c r="C164" s="76"/>
      <c r="D164" s="76"/>
      <c r="E164" s="76"/>
      <c r="F164" s="76"/>
      <c r="G164" s="77"/>
      <c r="H164" s="55" t="str">
        <f>B146</f>
        <v xml:space="preserve">  </v>
      </c>
      <c r="I164" s="55" t="str">
        <f>B147</f>
        <v xml:space="preserve">  </v>
      </c>
      <c r="J164" s="55" t="str">
        <f>B148</f>
        <v xml:space="preserve">  </v>
      </c>
      <c r="K164" s="17"/>
    </row>
    <row r="165" spans="1:11" ht="18.75" customHeight="1" x14ac:dyDescent="0.35">
      <c r="A165" s="27">
        <v>1</v>
      </c>
      <c r="B165" s="72" t="s">
        <v>15</v>
      </c>
      <c r="C165" s="73"/>
      <c r="D165" s="73"/>
      <c r="E165" s="73"/>
      <c r="F165" s="73"/>
      <c r="G165" s="74"/>
      <c r="H165" s="40">
        <f>I146</f>
        <v>0</v>
      </c>
      <c r="I165" s="41">
        <f>I147</f>
        <v>0</v>
      </c>
      <c r="J165" s="41">
        <f>I148</f>
        <v>0</v>
      </c>
      <c r="K165" s="17"/>
    </row>
    <row r="166" spans="1:11" ht="18.75" customHeight="1" x14ac:dyDescent="0.35">
      <c r="A166" s="27">
        <v>2</v>
      </c>
      <c r="B166" s="72" t="str">
        <f t="shared" ref="B166:B171" si="7">B153</f>
        <v>Транспортные расходы</v>
      </c>
      <c r="C166" s="73"/>
      <c r="D166" s="73"/>
      <c r="E166" s="73"/>
      <c r="F166" s="73"/>
      <c r="G166" s="74"/>
      <c r="H166" s="40">
        <f>IFERROR(J153*F146/SUM($F$146:$F$148),0)</f>
        <v>0</v>
      </c>
      <c r="I166" s="40">
        <f>IFERROR(J153*F147/SUM($F$146:$F$148),0)</f>
        <v>0</v>
      </c>
      <c r="J166" s="40">
        <f>IFERROR(J153*F148/SUM($F$146:$F$148),0)</f>
        <v>0</v>
      </c>
      <c r="K166" s="17"/>
    </row>
    <row r="167" spans="1:11" ht="18.75" customHeight="1" x14ac:dyDescent="0.35">
      <c r="A167" s="27">
        <v>3</v>
      </c>
      <c r="B167" s="72" t="str">
        <f t="shared" si="7"/>
        <v>Хозяйственные расходы</v>
      </c>
      <c r="C167" s="73"/>
      <c r="D167" s="73"/>
      <c r="E167" s="73"/>
      <c r="F167" s="73"/>
      <c r="G167" s="74"/>
      <c r="H167" s="40">
        <f>IFERROR(J154*F146/SUM($F$146:$F$148),0)</f>
        <v>0</v>
      </c>
      <c r="I167" s="40">
        <f>IFERROR(J154*F147/SUM($F$146:$F$148),0)</f>
        <v>0</v>
      </c>
      <c r="J167" s="40">
        <f>IFERROR(J154*F148/SUM($F$146:$F$148),0)</f>
        <v>0</v>
      </c>
      <c r="K167" s="17"/>
    </row>
    <row r="168" spans="1:11" ht="18.75" customHeight="1" x14ac:dyDescent="0.35">
      <c r="A168" s="27">
        <v>4</v>
      </c>
      <c r="B168" s="72" t="str">
        <f t="shared" si="7"/>
        <v>Коммунальные расходы</v>
      </c>
      <c r="C168" s="73"/>
      <c r="D168" s="73"/>
      <c r="E168" s="73"/>
      <c r="F168" s="73"/>
      <c r="G168" s="74"/>
      <c r="H168" s="40">
        <f>IFERROR(J155*F146/SUM($F$146:$F$148),0)</f>
        <v>0</v>
      </c>
      <c r="I168" s="40">
        <f>IFERROR(J155*F147/SUM($F$146:$F$148),0)</f>
        <v>0</v>
      </c>
      <c r="J168" s="40">
        <f>IFERROR(J155*F148/SUM($F$146:$F$148),0)</f>
        <v>0</v>
      </c>
      <c r="K168" s="17"/>
    </row>
    <row r="169" spans="1:11" ht="18.75" customHeight="1" x14ac:dyDescent="0.35">
      <c r="A169" s="27">
        <v>5</v>
      </c>
      <c r="B169" s="72" t="str">
        <f t="shared" si="7"/>
        <v>Расходы на рекламу</v>
      </c>
      <c r="C169" s="73"/>
      <c r="D169" s="73"/>
      <c r="E169" s="73"/>
      <c r="F169" s="73"/>
      <c r="G169" s="74"/>
      <c r="H169" s="40">
        <f>IFERROR(J156*F146/SUM($F$146:$F$148),0)</f>
        <v>0</v>
      </c>
      <c r="I169" s="40">
        <f>IFERROR(J156*F147/SUM($F$146:$F$148),0)</f>
        <v>0</v>
      </c>
      <c r="J169" s="40">
        <f>IFERROR(J156*F148/SUM($F$146:$F$148),0)</f>
        <v>0</v>
      </c>
      <c r="K169" s="17"/>
    </row>
    <row r="170" spans="1:11" ht="18.75" customHeight="1" x14ac:dyDescent="0.35">
      <c r="A170" s="27">
        <v>6</v>
      </c>
      <c r="B170" s="72" t="str">
        <f t="shared" si="7"/>
        <v>Расходы на бухгалтера</v>
      </c>
      <c r="C170" s="73"/>
      <c r="D170" s="73"/>
      <c r="E170" s="73"/>
      <c r="F170" s="73"/>
      <c r="G170" s="74"/>
      <c r="H170" s="40">
        <f>IFERROR(J157*F146/SUM($F$146:$F$148),0)</f>
        <v>0</v>
      </c>
      <c r="I170" s="40">
        <f>IFERROR(J157*F147/SUM($F$146:$F$148),0)</f>
        <v>0</v>
      </c>
      <c r="J170" s="40">
        <f>IFERROR(J157*F148/SUM($F$146:$F$148),0)</f>
        <v>0</v>
      </c>
      <c r="K170" s="17"/>
    </row>
    <row r="171" spans="1:11" x14ac:dyDescent="0.35">
      <c r="A171" s="27">
        <v>7</v>
      </c>
      <c r="B171" s="72" t="str">
        <f t="shared" si="7"/>
        <v>Аренда</v>
      </c>
      <c r="C171" s="73"/>
      <c r="D171" s="73"/>
      <c r="E171" s="73"/>
      <c r="F171" s="73"/>
      <c r="G171" s="74"/>
      <c r="H171" s="40">
        <f>IFERROR(J158*F146/SUM($F$146:$F$148),0)</f>
        <v>0</v>
      </c>
      <c r="I171" s="40">
        <f>IFERROR(J158*F147/SUM($F$146:$F$148),0)</f>
        <v>0</v>
      </c>
      <c r="J171" s="40">
        <f>IFERROR(J158*F148/SUM($F$146:$F$148),0)</f>
        <v>0</v>
      </c>
      <c r="K171" s="17"/>
    </row>
    <row r="172" spans="1:11" x14ac:dyDescent="0.35">
      <c r="A172" s="27">
        <v>8</v>
      </c>
      <c r="B172" s="72" t="s">
        <v>220</v>
      </c>
      <c r="C172" s="73"/>
      <c r="D172" s="73"/>
      <c r="E172" s="73"/>
      <c r="F172" s="73"/>
      <c r="G172" s="74"/>
      <c r="H172" s="40">
        <f>IFERROR(J159*F146/SUM($F$146:$F$148),0)</f>
        <v>0</v>
      </c>
      <c r="I172" s="40">
        <f>IFERROR(J159*F147/SUM($F$146:$F$148),0)</f>
        <v>0</v>
      </c>
      <c r="J172" s="40">
        <f>IFERROR(J159*F148/SUM($F$146:$F$148),0)</f>
        <v>0</v>
      </c>
      <c r="K172" s="17"/>
    </row>
    <row r="173" spans="1:11" ht="18.75" customHeight="1" x14ac:dyDescent="0.35">
      <c r="A173" s="27">
        <v>9</v>
      </c>
      <c r="B173" s="72" t="str">
        <f t="shared" ref="B173" si="8">B160</f>
        <v>Прочие расходы (связь, канцтовары, и т.д.)</v>
      </c>
      <c r="C173" s="73"/>
      <c r="D173" s="73"/>
      <c r="E173" s="73"/>
      <c r="F173" s="73"/>
      <c r="G173" s="74"/>
      <c r="H173" s="40">
        <f>IFERROR(J160*F146/SUM($F$146:$F$148),0)</f>
        <v>0</v>
      </c>
      <c r="I173" s="40">
        <f>IFERROR(J160*F147/SUM($F$146:$F$148),0)</f>
        <v>0</v>
      </c>
      <c r="J173" s="40">
        <f>IFERROR(J160*F148/SUM($F$146:$F$148),0)</f>
        <v>0</v>
      </c>
      <c r="K173" s="17"/>
    </row>
    <row r="174" spans="1:11" x14ac:dyDescent="0.35">
      <c r="A174" s="27">
        <v>10</v>
      </c>
      <c r="B174" s="72" t="s">
        <v>14</v>
      </c>
      <c r="C174" s="73"/>
      <c r="D174" s="73"/>
      <c r="E174" s="73"/>
      <c r="F174" s="73"/>
      <c r="G174" s="74"/>
      <c r="H174" s="40">
        <f>+SUM(H165:H173)</f>
        <v>0</v>
      </c>
      <c r="I174" s="40">
        <f>+SUM(I165:I173)</f>
        <v>0</v>
      </c>
      <c r="J174" s="40">
        <f>+SUM(J165:J173)</f>
        <v>0</v>
      </c>
      <c r="K174" s="17"/>
    </row>
    <row r="175" spans="1:11" x14ac:dyDescent="0.35">
      <c r="A175" s="27">
        <v>11</v>
      </c>
      <c r="B175" s="72" t="s">
        <v>77</v>
      </c>
      <c r="C175" s="73"/>
      <c r="D175" s="73"/>
      <c r="E175" s="73"/>
      <c r="F175" s="73"/>
      <c r="G175" s="74"/>
      <c r="H175" s="40">
        <f>IFERROR(H174/F146,0)</f>
        <v>0</v>
      </c>
      <c r="I175" s="40">
        <f>IFERROR(I174/F147,0)</f>
        <v>0</v>
      </c>
      <c r="J175" s="40">
        <f>IFERROR(J174/F148,0)</f>
        <v>0</v>
      </c>
      <c r="K175" s="17"/>
    </row>
    <row r="176" spans="1:11" ht="18.75" customHeight="1" x14ac:dyDescent="0.35">
      <c r="A176" s="27">
        <v>12</v>
      </c>
      <c r="B176" s="150" t="s">
        <v>76</v>
      </c>
      <c r="C176" s="151"/>
      <c r="D176" s="151"/>
      <c r="E176" s="151"/>
      <c r="F176" s="151"/>
      <c r="G176" s="152"/>
      <c r="H176" s="147">
        <f>+SUM(H174:J174)</f>
        <v>0</v>
      </c>
      <c r="I176" s="148"/>
      <c r="J176" s="149"/>
      <c r="K176" s="17"/>
    </row>
    <row r="177" spans="1:14" x14ac:dyDescent="0.35">
      <c r="B177" s="42"/>
      <c r="C177" s="42"/>
      <c r="D177" s="43"/>
      <c r="E177" s="23"/>
      <c r="F177" s="43"/>
      <c r="G177" s="23"/>
      <c r="H177" s="43"/>
      <c r="I177" s="43"/>
    </row>
    <row r="178" spans="1:14" x14ac:dyDescent="0.35">
      <c r="A178" s="145" t="s">
        <v>61</v>
      </c>
      <c r="B178" s="145"/>
      <c r="C178" s="145"/>
      <c r="D178" s="145"/>
      <c r="E178" s="145"/>
      <c r="F178" s="145"/>
      <c r="G178" s="145"/>
      <c r="H178" s="145"/>
      <c r="I178" s="145"/>
    </row>
    <row r="179" spans="1:14" ht="36" x14ac:dyDescent="0.35">
      <c r="A179" s="13" t="s">
        <v>6</v>
      </c>
      <c r="B179" s="91" t="s">
        <v>16</v>
      </c>
      <c r="C179" s="92"/>
      <c r="D179" s="92"/>
      <c r="E179" s="92"/>
      <c r="F179" s="92"/>
      <c r="G179" s="110" t="s">
        <v>182</v>
      </c>
      <c r="H179" s="110"/>
      <c r="I179" s="110"/>
      <c r="J179" s="13" t="s">
        <v>24</v>
      </c>
    </row>
    <row r="180" spans="1:14" ht="18.75" customHeight="1" x14ac:dyDescent="0.35">
      <c r="A180" s="37">
        <v>1</v>
      </c>
      <c r="B180" s="91" t="s">
        <v>62</v>
      </c>
      <c r="C180" s="92"/>
      <c r="D180" s="92"/>
      <c r="E180" s="92"/>
      <c r="F180" s="92"/>
      <c r="G180" s="93" t="s">
        <v>183</v>
      </c>
      <c r="H180" s="93"/>
      <c r="I180" s="93"/>
      <c r="J180" s="51">
        <f>F97</f>
        <v>0</v>
      </c>
    </row>
    <row r="181" spans="1:14" ht="62.25" customHeight="1" x14ac:dyDescent="0.35">
      <c r="A181" s="37">
        <v>2</v>
      </c>
      <c r="B181" s="91" t="s">
        <v>81</v>
      </c>
      <c r="C181" s="92"/>
      <c r="D181" s="92"/>
      <c r="E181" s="92"/>
      <c r="F181" s="92"/>
      <c r="G181" s="93" t="s">
        <v>184</v>
      </c>
      <c r="H181" s="93"/>
      <c r="I181" s="93"/>
      <c r="J181" s="51">
        <f>IF(J180=0,0,ROUND(IF(OR($F$7=C208,$F$7=C209),H176*12,H176*12+49500),2))</f>
        <v>0</v>
      </c>
      <c r="L181" s="63"/>
    </row>
    <row r="182" spans="1:14" x14ac:dyDescent="0.35">
      <c r="A182" s="37">
        <v>3</v>
      </c>
      <c r="B182" s="91" t="s">
        <v>63</v>
      </c>
      <c r="C182" s="92"/>
      <c r="D182" s="92"/>
      <c r="E182" s="92"/>
      <c r="F182" s="92"/>
      <c r="G182" s="93" t="s">
        <v>185</v>
      </c>
      <c r="H182" s="93"/>
      <c r="I182" s="93"/>
      <c r="J182" s="51">
        <f>J180-J181</f>
        <v>0</v>
      </c>
    </row>
    <row r="183" spans="1:14" x14ac:dyDescent="0.35">
      <c r="A183" s="37">
        <v>4</v>
      </c>
      <c r="B183" s="91" t="s">
        <v>34</v>
      </c>
      <c r="C183" s="92"/>
      <c r="D183" s="92"/>
      <c r="E183" s="92"/>
      <c r="F183" s="92"/>
      <c r="G183" s="93" t="s">
        <v>186</v>
      </c>
      <c r="H183" s="93"/>
      <c r="I183" s="93"/>
      <c r="J183" s="51">
        <f>ROUND(IF($F$7=$C$203,J182*20%,IF($F$7=$C$204,J182*6%,IF($F$7=$C$205,J180*6%,IF($F$7=$C$206,J182*6%,IF($F$7=$C$207,J182*6%,IF($F$7=$C$208,J180*4%,J180*6%)))))),2)</f>
        <v>0</v>
      </c>
      <c r="K183" s="44"/>
      <c r="L183" s="64"/>
      <c r="M183" s="44"/>
      <c r="N183" s="44"/>
    </row>
    <row r="184" spans="1:14" x14ac:dyDescent="0.35">
      <c r="A184" s="37">
        <v>5</v>
      </c>
      <c r="B184" s="91" t="s">
        <v>64</v>
      </c>
      <c r="C184" s="92"/>
      <c r="D184" s="92"/>
      <c r="E184" s="92"/>
      <c r="F184" s="92"/>
      <c r="G184" s="93" t="s">
        <v>187</v>
      </c>
      <c r="H184" s="93"/>
      <c r="I184" s="93"/>
      <c r="J184" s="51">
        <f>J182-J183</f>
        <v>0</v>
      </c>
    </row>
    <row r="185" spans="1:14" x14ac:dyDescent="0.35">
      <c r="A185" s="37">
        <v>6</v>
      </c>
      <c r="B185" s="91" t="s">
        <v>179</v>
      </c>
      <c r="C185" s="92"/>
      <c r="D185" s="92"/>
      <c r="E185" s="92"/>
      <c r="F185" s="92"/>
      <c r="G185" s="93" t="s">
        <v>188</v>
      </c>
      <c r="H185" s="93"/>
      <c r="I185" s="93"/>
      <c r="J185" s="51">
        <f>J184/12</f>
        <v>0</v>
      </c>
    </row>
    <row r="186" spans="1:14" x14ac:dyDescent="0.35">
      <c r="A186" s="37">
        <v>7</v>
      </c>
      <c r="B186" s="91" t="s">
        <v>65</v>
      </c>
      <c r="C186" s="92"/>
      <c r="D186" s="92"/>
      <c r="E186" s="92"/>
      <c r="F186" s="92"/>
      <c r="G186" s="93" t="s">
        <v>189</v>
      </c>
      <c r="H186" s="93"/>
      <c r="I186" s="93"/>
      <c r="J186" s="68">
        <f>IFERROR(J184/J181,0)</f>
        <v>0</v>
      </c>
    </row>
    <row r="187" spans="1:14" x14ac:dyDescent="0.35">
      <c r="A187" s="37">
        <v>8</v>
      </c>
      <c r="B187" s="91" t="s">
        <v>66</v>
      </c>
      <c r="C187" s="92"/>
      <c r="D187" s="92"/>
      <c r="E187" s="92"/>
      <c r="F187" s="92"/>
      <c r="G187" s="93" t="s">
        <v>190</v>
      </c>
      <c r="H187" s="93"/>
      <c r="I187" s="93"/>
      <c r="J187" s="39">
        <f>IFERROR(J21/(J184/12),0)</f>
        <v>0</v>
      </c>
    </row>
    <row r="190" spans="1:14" x14ac:dyDescent="0.35">
      <c r="A190" s="101" t="s">
        <v>17</v>
      </c>
      <c r="B190" s="101"/>
      <c r="C190" s="101"/>
      <c r="E190" s="45"/>
      <c r="G190" s="146" t="str">
        <f>IF(F9=0,"   ",F9)</f>
        <v xml:space="preserve">   </v>
      </c>
      <c r="H190" s="146"/>
      <c r="I190" s="146"/>
      <c r="J190" s="146"/>
    </row>
    <row r="191" spans="1:14" x14ac:dyDescent="0.35">
      <c r="E191" s="20" t="s">
        <v>18</v>
      </c>
      <c r="H191" s="20" t="s">
        <v>19</v>
      </c>
    </row>
    <row r="197" spans="2:6" hidden="1" outlineLevel="1" x14ac:dyDescent="0.35"/>
    <row r="198" spans="2:6" hidden="1" outlineLevel="1" x14ac:dyDescent="0.35"/>
    <row r="199" spans="2:6" hidden="1" outlineLevel="1" x14ac:dyDescent="0.35"/>
    <row r="200" spans="2:6" hidden="1" outlineLevel="1" x14ac:dyDescent="0.35"/>
    <row r="201" spans="2:6" hidden="1" outlineLevel="1" x14ac:dyDescent="0.35"/>
    <row r="202" spans="2:6" hidden="1" outlineLevel="1" x14ac:dyDescent="0.35">
      <c r="B202" s="46" t="s">
        <v>41</v>
      </c>
      <c r="C202" s="46" t="s">
        <v>48</v>
      </c>
      <c r="D202" s="46"/>
      <c r="E202" s="47"/>
      <c r="F202" s="47" t="s">
        <v>58</v>
      </c>
    </row>
    <row r="203" spans="2:6" hidden="1" outlineLevel="1" x14ac:dyDescent="0.35">
      <c r="B203" s="27" t="s">
        <v>37</v>
      </c>
      <c r="C203" s="27" t="s">
        <v>49</v>
      </c>
      <c r="D203" s="27"/>
      <c r="E203" s="48"/>
      <c r="F203" s="27" t="s">
        <v>59</v>
      </c>
    </row>
    <row r="204" spans="2:6" hidden="1" outlineLevel="1" x14ac:dyDescent="0.35">
      <c r="B204" s="27" t="s">
        <v>42</v>
      </c>
      <c r="C204" s="27" t="s">
        <v>50</v>
      </c>
      <c r="D204" s="27"/>
      <c r="E204" s="48"/>
      <c r="F204" s="27" t="s">
        <v>60</v>
      </c>
    </row>
    <row r="205" spans="2:6" hidden="1" outlineLevel="1" x14ac:dyDescent="0.35">
      <c r="B205" s="27" t="s">
        <v>43</v>
      </c>
      <c r="C205" s="27" t="s">
        <v>51</v>
      </c>
      <c r="D205" s="27"/>
      <c r="F205" s="27"/>
    </row>
    <row r="206" spans="2:6" hidden="1" outlineLevel="1" x14ac:dyDescent="0.35">
      <c r="B206" s="27" t="s">
        <v>44</v>
      </c>
      <c r="C206" s="27" t="s">
        <v>52</v>
      </c>
      <c r="D206" s="27"/>
      <c r="F206" s="27"/>
    </row>
    <row r="207" spans="2:6" hidden="1" outlineLevel="1" x14ac:dyDescent="0.35">
      <c r="B207" s="27" t="s">
        <v>45</v>
      </c>
      <c r="C207" s="27" t="s">
        <v>53</v>
      </c>
      <c r="D207" s="27"/>
      <c r="F207" s="49"/>
    </row>
    <row r="208" spans="2:6" hidden="1" outlineLevel="1" x14ac:dyDescent="0.35">
      <c r="B208" s="27" t="s">
        <v>46</v>
      </c>
      <c r="C208" s="27" t="s">
        <v>54</v>
      </c>
    </row>
    <row r="209" spans="2:3" hidden="1" outlineLevel="1" x14ac:dyDescent="0.35">
      <c r="B209" s="27" t="s">
        <v>47</v>
      </c>
      <c r="C209" s="27" t="s">
        <v>55</v>
      </c>
    </row>
    <row r="210" spans="2:3" hidden="1" outlineLevel="1" x14ac:dyDescent="0.35"/>
    <row r="211" spans="2:3" hidden="1" outlineLevel="1" x14ac:dyDescent="0.35"/>
    <row r="212" spans="2:3" hidden="1" outlineLevel="1" x14ac:dyDescent="0.35"/>
    <row r="213" spans="2:3" collapsed="1" x14ac:dyDescent="0.35"/>
  </sheetData>
  <sheetProtection algorithmName="SHA-512" hashValue="IfRP+e+QFIT6KPXhf1mDpkRrR3TX2X1BcdHNL2ppQYkH+00PQWGuA1LMAjKTGqJ7wFPIvA0KqSlCQzXuJYfiKA==" saltValue="k5jy5S8u62D240QGJ2De0g==" spinCount="100000" sheet="1" formatCells="0" formatColumns="0" formatRows="0" insertRows="0"/>
  <mergeCells count="229">
    <mergeCell ref="A36:I36"/>
    <mergeCell ref="L6:L7"/>
    <mergeCell ref="A34:I34"/>
    <mergeCell ref="A7:E7"/>
    <mergeCell ref="A11:E11"/>
    <mergeCell ref="A12:E12"/>
    <mergeCell ref="A13:E13"/>
    <mergeCell ref="A6:E6"/>
    <mergeCell ref="A9:E9"/>
    <mergeCell ref="A8:E8"/>
    <mergeCell ref="A10:E10"/>
    <mergeCell ref="F6:J6"/>
    <mergeCell ref="F7:J7"/>
    <mergeCell ref="F8:J8"/>
    <mergeCell ref="F9:J9"/>
    <mergeCell ref="F10:J10"/>
    <mergeCell ref="F11:J11"/>
    <mergeCell ref="F32:J32"/>
    <mergeCell ref="A16:E16"/>
    <mergeCell ref="A19:E19"/>
    <mergeCell ref="A20:E20"/>
    <mergeCell ref="F12:J12"/>
    <mergeCell ref="F13:J13"/>
    <mergeCell ref="F14:J14"/>
    <mergeCell ref="B48:G48"/>
    <mergeCell ref="B49:G49"/>
    <mergeCell ref="B50:G50"/>
    <mergeCell ref="A143:I143"/>
    <mergeCell ref="A144:A145"/>
    <mergeCell ref="A101:I101"/>
    <mergeCell ref="A97:E97"/>
    <mergeCell ref="I149:J149"/>
    <mergeCell ref="I144:J145"/>
    <mergeCell ref="B51:G51"/>
    <mergeCell ref="B52:G52"/>
    <mergeCell ref="A99:I99"/>
    <mergeCell ref="A91:I91"/>
    <mergeCell ref="B92:E92"/>
    <mergeCell ref="F92:G92"/>
    <mergeCell ref="H92:I92"/>
    <mergeCell ref="B93:E93"/>
    <mergeCell ref="F93:G93"/>
    <mergeCell ref="H93:I93"/>
    <mergeCell ref="B94:E94"/>
    <mergeCell ref="F94:G94"/>
    <mergeCell ref="B80:I80"/>
    <mergeCell ref="B82:I82"/>
    <mergeCell ref="B83:I83"/>
    <mergeCell ref="H94:I94"/>
    <mergeCell ref="B95:E95"/>
    <mergeCell ref="F95:G95"/>
    <mergeCell ref="H95:I95"/>
    <mergeCell ref="B131:F131"/>
    <mergeCell ref="B132:F132"/>
    <mergeCell ref="B133:F133"/>
    <mergeCell ref="B65:G65"/>
    <mergeCell ref="B53:G53"/>
    <mergeCell ref="A89:G89"/>
    <mergeCell ref="B78:G78"/>
    <mergeCell ref="B81:H81"/>
    <mergeCell ref="B85:H85"/>
    <mergeCell ref="B84:I84"/>
    <mergeCell ref="B86:I86"/>
    <mergeCell ref="B87:I87"/>
    <mergeCell ref="B88:I88"/>
    <mergeCell ref="B122:F122"/>
    <mergeCell ref="A190:C190"/>
    <mergeCell ref="I148:J148"/>
    <mergeCell ref="G144:H145"/>
    <mergeCell ref="G146:H146"/>
    <mergeCell ref="I146:J146"/>
    <mergeCell ref="I147:J147"/>
    <mergeCell ref="G147:H147"/>
    <mergeCell ref="G148:H148"/>
    <mergeCell ref="B170:G170"/>
    <mergeCell ref="A163:I163"/>
    <mergeCell ref="B161:I161"/>
    <mergeCell ref="A178:I178"/>
    <mergeCell ref="G179:I179"/>
    <mergeCell ref="B152:I152"/>
    <mergeCell ref="G190:J190"/>
    <mergeCell ref="H176:J176"/>
    <mergeCell ref="B164:G164"/>
    <mergeCell ref="B176:G176"/>
    <mergeCell ref="B175:G175"/>
    <mergeCell ref="B174:G174"/>
    <mergeCell ref="B173:G173"/>
    <mergeCell ref="B171:G171"/>
    <mergeCell ref="B144:D145"/>
    <mergeCell ref="B146:D146"/>
    <mergeCell ref="B42:G42"/>
    <mergeCell ref="B41:G41"/>
    <mergeCell ref="B40:G40"/>
    <mergeCell ref="B43:G43"/>
    <mergeCell ref="A21:I21"/>
    <mergeCell ref="B37:G37"/>
    <mergeCell ref="B77:G77"/>
    <mergeCell ref="B39:G39"/>
    <mergeCell ref="B44:G44"/>
    <mergeCell ref="B45:G45"/>
    <mergeCell ref="B61:G61"/>
    <mergeCell ref="B66:G66"/>
    <mergeCell ref="B67:G67"/>
    <mergeCell ref="B64:G64"/>
    <mergeCell ref="B63:G63"/>
    <mergeCell ref="B62:G62"/>
    <mergeCell ref="B54:G54"/>
    <mergeCell ref="B55:G55"/>
    <mergeCell ref="B56:G56"/>
    <mergeCell ref="B57:G57"/>
    <mergeCell ref="B58:G58"/>
    <mergeCell ref="B59:G59"/>
    <mergeCell ref="B46:G46"/>
    <mergeCell ref="B47:G47"/>
    <mergeCell ref="F15:J15"/>
    <mergeCell ref="F16:J16"/>
    <mergeCell ref="F17:J17"/>
    <mergeCell ref="F19:J19"/>
    <mergeCell ref="F20:J20"/>
    <mergeCell ref="A18:E18"/>
    <mergeCell ref="F18:J18"/>
    <mergeCell ref="A17:E17"/>
    <mergeCell ref="A28:I28"/>
    <mergeCell ref="A32:E32"/>
    <mergeCell ref="A31:E31"/>
    <mergeCell ref="A29:E29"/>
    <mergeCell ref="B134:F134"/>
    <mergeCell ref="A2:J2"/>
    <mergeCell ref="A3:J3"/>
    <mergeCell ref="A1:J1"/>
    <mergeCell ref="H89:J89"/>
    <mergeCell ref="B68:G68"/>
    <mergeCell ref="B69:G69"/>
    <mergeCell ref="B70:G70"/>
    <mergeCell ref="B71:G71"/>
    <mergeCell ref="B72:G72"/>
    <mergeCell ref="B73:G73"/>
    <mergeCell ref="B74:G74"/>
    <mergeCell ref="B75:G75"/>
    <mergeCell ref="B38:I38"/>
    <mergeCell ref="A22:I22"/>
    <mergeCell ref="A23:I23"/>
    <mergeCell ref="A24:I24"/>
    <mergeCell ref="A25:I25"/>
    <mergeCell ref="H26:J26"/>
    <mergeCell ref="A26:G26"/>
    <mergeCell ref="F29:J29"/>
    <mergeCell ref="F31:J31"/>
    <mergeCell ref="A14:E14"/>
    <mergeCell ref="A15:E15"/>
    <mergeCell ref="F96:J96"/>
    <mergeCell ref="F97:J97"/>
    <mergeCell ref="A130:J130"/>
    <mergeCell ref="A117:J117"/>
    <mergeCell ref="A104:J104"/>
    <mergeCell ref="B102:F102"/>
    <mergeCell ref="A103:J103"/>
    <mergeCell ref="A116:J116"/>
    <mergeCell ref="A129:J129"/>
    <mergeCell ref="B105:F105"/>
    <mergeCell ref="B106:F106"/>
    <mergeCell ref="B107:F107"/>
    <mergeCell ref="B108:F108"/>
    <mergeCell ref="B109:F109"/>
    <mergeCell ref="B115:I115"/>
    <mergeCell ref="B128:I128"/>
    <mergeCell ref="A96:E96"/>
    <mergeCell ref="B118:F118"/>
    <mergeCell ref="B119:F119"/>
    <mergeCell ref="B120:F120"/>
    <mergeCell ref="B121:F121"/>
    <mergeCell ref="B149:H149"/>
    <mergeCell ref="B153:I153"/>
    <mergeCell ref="B160:I160"/>
    <mergeCell ref="B158:I158"/>
    <mergeCell ref="B157:I157"/>
    <mergeCell ref="B156:I156"/>
    <mergeCell ref="B155:I155"/>
    <mergeCell ref="B154:I154"/>
    <mergeCell ref="B135:F135"/>
    <mergeCell ref="A151:I151"/>
    <mergeCell ref="B168:G168"/>
    <mergeCell ref="B167:G167"/>
    <mergeCell ref="B166:G166"/>
    <mergeCell ref="B165:G165"/>
    <mergeCell ref="A5:J5"/>
    <mergeCell ref="B187:F187"/>
    <mergeCell ref="B186:F186"/>
    <mergeCell ref="B185:F185"/>
    <mergeCell ref="B184:F184"/>
    <mergeCell ref="B183:F183"/>
    <mergeCell ref="B182:F182"/>
    <mergeCell ref="B181:F181"/>
    <mergeCell ref="B180:F180"/>
    <mergeCell ref="B179:F179"/>
    <mergeCell ref="G187:I187"/>
    <mergeCell ref="G186:I186"/>
    <mergeCell ref="G185:I185"/>
    <mergeCell ref="G184:I184"/>
    <mergeCell ref="G183:I183"/>
    <mergeCell ref="G182:I182"/>
    <mergeCell ref="G181:I181"/>
    <mergeCell ref="G180:I180"/>
    <mergeCell ref="B147:D147"/>
    <mergeCell ref="B148:D148"/>
    <mergeCell ref="B172:G172"/>
    <mergeCell ref="A30:E30"/>
    <mergeCell ref="F30:J30"/>
    <mergeCell ref="B159:I159"/>
    <mergeCell ref="B110:F110"/>
    <mergeCell ref="B111:F111"/>
    <mergeCell ref="B112:F112"/>
    <mergeCell ref="B113:F113"/>
    <mergeCell ref="B114:F114"/>
    <mergeCell ref="B123:F123"/>
    <mergeCell ref="B124:F124"/>
    <mergeCell ref="B125:F125"/>
    <mergeCell ref="B126:F126"/>
    <mergeCell ref="B127:F127"/>
    <mergeCell ref="B136:F136"/>
    <mergeCell ref="B137:F137"/>
    <mergeCell ref="B138:F138"/>
    <mergeCell ref="B139:F139"/>
    <mergeCell ref="B140:F140"/>
    <mergeCell ref="B60:G60"/>
    <mergeCell ref="B76:G76"/>
    <mergeCell ref="B79:H79"/>
    <mergeCell ref="B141:I141"/>
    <mergeCell ref="B169:G169"/>
  </mergeCells>
  <phoneticPr fontId="3" type="noConversion"/>
  <dataValidations count="2">
    <dataValidation type="list" allowBlank="1" showInputMessage="1" showErrorMessage="1" sqref="F7">
      <formula1>налоги</formula1>
    </dataValidation>
    <dataValidation type="list" allowBlank="1" showInputMessage="1" showErrorMessage="1" sqref="F6:F7">
      <formula1>$F$203:$F$206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rowBreaks count="3" manualBreakCount="3">
    <brk id="33" max="9" man="1"/>
    <brk id="98" max="9" man="1"/>
    <brk id="16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D31" sqref="D31"/>
    </sheetView>
  </sheetViews>
  <sheetFormatPr defaultRowHeight="14.4" x14ac:dyDescent="0.3"/>
  <cols>
    <col min="1" max="1" width="7.33203125" style="6" customWidth="1"/>
    <col min="2" max="2" width="57.109375" bestFit="1" customWidth="1"/>
    <col min="4" max="4" width="10.44140625" style="3" bestFit="1" customWidth="1"/>
    <col min="5" max="5" width="1.88671875" customWidth="1"/>
    <col min="6" max="6" width="10.44140625" bestFit="1" customWidth="1"/>
  </cols>
  <sheetData>
    <row r="1" spans="1:6" x14ac:dyDescent="0.3">
      <c r="B1" t="s">
        <v>95</v>
      </c>
      <c r="F1" s="5">
        <f>SUM(F3:F34)</f>
        <v>250000</v>
      </c>
    </row>
    <row r="3" spans="1:6" x14ac:dyDescent="0.3">
      <c r="A3" s="6">
        <v>1</v>
      </c>
      <c r="B3" t="s">
        <v>118</v>
      </c>
      <c r="C3">
        <v>1</v>
      </c>
      <c r="D3" s="3">
        <v>7500</v>
      </c>
      <c r="F3" s="3">
        <f>C3*D3</f>
        <v>7500</v>
      </c>
    </row>
    <row r="4" spans="1:6" x14ac:dyDescent="0.3">
      <c r="A4" s="6">
        <v>2</v>
      </c>
      <c r="B4" t="s">
        <v>119</v>
      </c>
      <c r="C4">
        <v>1</v>
      </c>
      <c r="D4" s="3">
        <v>6200</v>
      </c>
      <c r="F4" s="3">
        <f t="shared" ref="F4:F34" si="0">C4*D4</f>
        <v>6200</v>
      </c>
    </row>
    <row r="5" spans="1:6" x14ac:dyDescent="0.3">
      <c r="A5" s="6">
        <v>3</v>
      </c>
      <c r="B5" t="s">
        <v>120</v>
      </c>
      <c r="C5">
        <v>1</v>
      </c>
      <c r="D5" s="3">
        <v>12600</v>
      </c>
      <c r="F5" s="3">
        <f t="shared" si="0"/>
        <v>12600</v>
      </c>
    </row>
    <row r="6" spans="1:6" x14ac:dyDescent="0.3">
      <c r="A6" s="6">
        <v>4</v>
      </c>
      <c r="B6" t="s">
        <v>121</v>
      </c>
      <c r="C6">
        <v>1</v>
      </c>
      <c r="D6" s="3">
        <v>6171</v>
      </c>
      <c r="F6" s="3">
        <f t="shared" si="0"/>
        <v>6171</v>
      </c>
    </row>
    <row r="7" spans="1:6" x14ac:dyDescent="0.3">
      <c r="A7" s="6">
        <v>5</v>
      </c>
      <c r="B7" t="s">
        <v>122</v>
      </c>
      <c r="C7">
        <v>1</v>
      </c>
      <c r="D7" s="3">
        <v>3375</v>
      </c>
      <c r="F7" s="3">
        <f t="shared" si="0"/>
        <v>3375</v>
      </c>
    </row>
    <row r="8" spans="1:6" x14ac:dyDescent="0.3">
      <c r="A8" s="6">
        <v>6</v>
      </c>
      <c r="B8" t="s">
        <v>123</v>
      </c>
      <c r="C8">
        <v>2</v>
      </c>
      <c r="D8" s="3">
        <v>6100</v>
      </c>
      <c r="F8" s="3">
        <f t="shared" si="0"/>
        <v>12200</v>
      </c>
    </row>
    <row r="9" spans="1:6" x14ac:dyDescent="0.3">
      <c r="A9" s="6">
        <v>7</v>
      </c>
      <c r="B9" s="9" t="s">
        <v>124</v>
      </c>
      <c r="C9" s="9">
        <v>0</v>
      </c>
      <c r="D9" s="11">
        <v>9500</v>
      </c>
      <c r="E9" s="9"/>
      <c r="F9" s="11">
        <f t="shared" si="0"/>
        <v>0</v>
      </c>
    </row>
    <row r="10" spans="1:6" x14ac:dyDescent="0.3">
      <c r="A10" s="6">
        <v>8</v>
      </c>
      <c r="B10" t="s">
        <v>125</v>
      </c>
      <c r="C10">
        <v>1</v>
      </c>
      <c r="D10" s="3">
        <v>13900</v>
      </c>
      <c r="F10" s="3">
        <f t="shared" si="0"/>
        <v>13900</v>
      </c>
    </row>
    <row r="11" spans="1:6" x14ac:dyDescent="0.3">
      <c r="A11" s="6">
        <v>9</v>
      </c>
      <c r="B11" t="s">
        <v>126</v>
      </c>
      <c r="C11">
        <v>1</v>
      </c>
      <c r="D11" s="3">
        <v>1599</v>
      </c>
      <c r="F11" s="3">
        <f t="shared" si="0"/>
        <v>1599</v>
      </c>
    </row>
    <row r="12" spans="1:6" x14ac:dyDescent="0.3">
      <c r="A12" s="6">
        <v>10</v>
      </c>
      <c r="B12" t="s">
        <v>127</v>
      </c>
      <c r="C12">
        <v>1</v>
      </c>
      <c r="D12" s="3">
        <v>10000</v>
      </c>
      <c r="F12" s="3">
        <f t="shared" si="0"/>
        <v>10000</v>
      </c>
    </row>
    <row r="13" spans="1:6" x14ac:dyDescent="0.3">
      <c r="A13" s="6">
        <v>11</v>
      </c>
      <c r="B13" s="1" t="s">
        <v>97</v>
      </c>
      <c r="C13">
        <v>1</v>
      </c>
      <c r="D13" s="2">
        <v>5500</v>
      </c>
      <c r="F13" s="3">
        <f t="shared" si="0"/>
        <v>5500</v>
      </c>
    </row>
    <row r="14" spans="1:6" x14ac:dyDescent="0.3">
      <c r="A14" s="6">
        <v>12</v>
      </c>
      <c r="B14" s="1" t="s">
        <v>98</v>
      </c>
      <c r="C14">
        <v>1</v>
      </c>
      <c r="D14" s="2">
        <v>4500</v>
      </c>
      <c r="F14" s="3">
        <f t="shared" si="0"/>
        <v>4500</v>
      </c>
    </row>
    <row r="15" spans="1:6" x14ac:dyDescent="0.3">
      <c r="A15" s="6">
        <v>13</v>
      </c>
      <c r="B15" s="1" t="s">
        <v>99</v>
      </c>
      <c r="C15">
        <v>1</v>
      </c>
      <c r="D15" s="2">
        <v>2990</v>
      </c>
      <c r="F15" s="3">
        <f t="shared" si="0"/>
        <v>2990</v>
      </c>
    </row>
    <row r="16" spans="1:6" x14ac:dyDescent="0.3">
      <c r="A16" s="6">
        <v>14</v>
      </c>
      <c r="B16" s="1" t="s">
        <v>100</v>
      </c>
      <c r="C16">
        <v>1</v>
      </c>
      <c r="D16" s="2">
        <v>4490</v>
      </c>
      <c r="F16" s="3">
        <f t="shared" si="0"/>
        <v>4490</v>
      </c>
    </row>
    <row r="17" spans="1:6" x14ac:dyDescent="0.3">
      <c r="A17" s="6">
        <v>15</v>
      </c>
      <c r="B17" s="1" t="s">
        <v>101</v>
      </c>
      <c r="C17">
        <v>1</v>
      </c>
      <c r="D17" s="2">
        <v>5499</v>
      </c>
      <c r="F17" s="3">
        <f t="shared" si="0"/>
        <v>5499</v>
      </c>
    </row>
    <row r="18" spans="1:6" x14ac:dyDescent="0.3">
      <c r="A18" s="6">
        <v>16</v>
      </c>
      <c r="B18" s="1" t="s">
        <v>102</v>
      </c>
      <c r="C18">
        <v>1</v>
      </c>
      <c r="D18" s="2">
        <v>4990</v>
      </c>
      <c r="F18" s="3">
        <f t="shared" si="0"/>
        <v>4990</v>
      </c>
    </row>
    <row r="19" spans="1:6" x14ac:dyDescent="0.3">
      <c r="A19" s="6">
        <v>17</v>
      </c>
      <c r="B19" s="1" t="s">
        <v>103</v>
      </c>
      <c r="C19">
        <v>1</v>
      </c>
      <c r="D19" s="2">
        <v>3100</v>
      </c>
      <c r="F19" s="3">
        <f t="shared" si="0"/>
        <v>3100</v>
      </c>
    </row>
    <row r="20" spans="1:6" x14ac:dyDescent="0.3">
      <c r="A20" s="6">
        <v>18</v>
      </c>
      <c r="B20" s="1" t="s">
        <v>104</v>
      </c>
      <c r="C20">
        <v>1</v>
      </c>
      <c r="D20" s="2">
        <v>8000</v>
      </c>
      <c r="F20" s="3">
        <f t="shared" si="0"/>
        <v>8000</v>
      </c>
    </row>
    <row r="21" spans="1:6" x14ac:dyDescent="0.3">
      <c r="A21" s="6">
        <v>19</v>
      </c>
      <c r="B21" s="1" t="s">
        <v>105</v>
      </c>
      <c r="C21">
        <v>1</v>
      </c>
      <c r="D21" s="2">
        <v>9000</v>
      </c>
      <c r="F21" s="3">
        <f t="shared" si="0"/>
        <v>9000</v>
      </c>
    </row>
    <row r="22" spans="1:6" x14ac:dyDescent="0.3">
      <c r="A22" s="6">
        <v>20</v>
      </c>
      <c r="B22" s="1" t="s">
        <v>106</v>
      </c>
      <c r="C22">
        <v>1</v>
      </c>
      <c r="D22" s="2">
        <v>5000</v>
      </c>
      <c r="F22" s="3">
        <f t="shared" si="0"/>
        <v>5000</v>
      </c>
    </row>
    <row r="23" spans="1:6" x14ac:dyDescent="0.3">
      <c r="A23" s="6">
        <v>21</v>
      </c>
      <c r="B23" s="1" t="s">
        <v>107</v>
      </c>
      <c r="C23">
        <v>1</v>
      </c>
      <c r="D23" s="2">
        <v>4000</v>
      </c>
      <c r="F23" s="3">
        <f t="shared" si="0"/>
        <v>4000</v>
      </c>
    </row>
    <row r="24" spans="1:6" x14ac:dyDescent="0.3">
      <c r="A24" s="6">
        <v>22</v>
      </c>
      <c r="B24" s="1" t="s">
        <v>108</v>
      </c>
      <c r="C24">
        <v>1</v>
      </c>
      <c r="D24" s="2">
        <v>5500</v>
      </c>
      <c r="F24" s="3">
        <f t="shared" si="0"/>
        <v>5500</v>
      </c>
    </row>
    <row r="25" spans="1:6" x14ac:dyDescent="0.3">
      <c r="A25" s="6">
        <v>23</v>
      </c>
      <c r="B25" s="1" t="s">
        <v>109</v>
      </c>
      <c r="C25">
        <v>1</v>
      </c>
      <c r="D25" s="2">
        <v>3600</v>
      </c>
      <c r="F25" s="3">
        <f t="shared" si="0"/>
        <v>3600</v>
      </c>
    </row>
    <row r="26" spans="1:6" x14ac:dyDescent="0.3">
      <c r="A26" s="6">
        <v>24</v>
      </c>
      <c r="B26" s="8" t="s">
        <v>110</v>
      </c>
      <c r="C26" s="9">
        <v>0</v>
      </c>
      <c r="D26" s="10">
        <v>25000</v>
      </c>
      <c r="E26" s="9"/>
      <c r="F26" s="11">
        <f t="shared" si="0"/>
        <v>0</v>
      </c>
    </row>
    <row r="27" spans="1:6" x14ac:dyDescent="0.3">
      <c r="A27" s="6">
        <v>25</v>
      </c>
      <c r="B27" t="s">
        <v>134</v>
      </c>
      <c r="C27">
        <v>1</v>
      </c>
      <c r="D27" s="7">
        <v>17000</v>
      </c>
      <c r="F27" s="3">
        <f t="shared" si="0"/>
        <v>17000</v>
      </c>
    </row>
    <row r="28" spans="1:6" x14ac:dyDescent="0.3">
      <c r="A28" s="6">
        <v>26</v>
      </c>
      <c r="B28" t="s">
        <v>135</v>
      </c>
      <c r="C28">
        <v>1</v>
      </c>
      <c r="D28" s="7">
        <v>10000</v>
      </c>
      <c r="F28" s="3">
        <f t="shared" si="0"/>
        <v>10000</v>
      </c>
    </row>
    <row r="29" spans="1:6" x14ac:dyDescent="0.3">
      <c r="F29" s="3"/>
    </row>
    <row r="30" spans="1:6" ht="129.6" x14ac:dyDescent="0.3">
      <c r="B30" s="4" t="s">
        <v>96</v>
      </c>
      <c r="C30">
        <v>1</v>
      </c>
      <c r="D30" s="3">
        <f>250000-219414+25000+7500+9500</f>
        <v>72586</v>
      </c>
      <c r="F30" s="3">
        <f t="shared" si="0"/>
        <v>72586</v>
      </c>
    </row>
    <row r="32" spans="1:6" x14ac:dyDescent="0.3">
      <c r="B32" t="s">
        <v>136</v>
      </c>
      <c r="C32">
        <v>1</v>
      </c>
      <c r="D32" s="3">
        <v>9000</v>
      </c>
      <c r="F32" s="3">
        <f t="shared" si="0"/>
        <v>9000</v>
      </c>
    </row>
    <row r="33" spans="2:6" x14ac:dyDescent="0.3">
      <c r="B33" t="s">
        <v>137</v>
      </c>
      <c r="C33">
        <v>1</v>
      </c>
      <c r="D33" s="3">
        <v>700</v>
      </c>
      <c r="F33" s="3">
        <f t="shared" si="0"/>
        <v>700</v>
      </c>
    </row>
    <row r="34" spans="2:6" x14ac:dyDescent="0.3">
      <c r="B34" t="s">
        <v>138</v>
      </c>
      <c r="C34">
        <v>50</v>
      </c>
      <c r="D34" s="3">
        <v>20</v>
      </c>
      <c r="F34" s="3">
        <f t="shared" si="0"/>
        <v>1000</v>
      </c>
    </row>
    <row r="41" spans="2:6" x14ac:dyDescent="0.3">
      <c r="B41" t="s">
        <v>169</v>
      </c>
    </row>
    <row r="42" spans="2:6" x14ac:dyDescent="0.3">
      <c r="B42" t="s">
        <v>139</v>
      </c>
    </row>
    <row r="44" spans="2:6" x14ac:dyDescent="0.3">
      <c r="B44" t="s">
        <v>140</v>
      </c>
    </row>
    <row r="45" spans="2:6" x14ac:dyDescent="0.3">
      <c r="B45" t="s">
        <v>141</v>
      </c>
    </row>
    <row r="47" spans="2:6" x14ac:dyDescent="0.3">
      <c r="B47" t="s">
        <v>142</v>
      </c>
    </row>
    <row r="48" spans="2:6" x14ac:dyDescent="0.3">
      <c r="B48" t="s">
        <v>143</v>
      </c>
    </row>
    <row r="49" spans="2:2" x14ac:dyDescent="0.3">
      <c r="B49" t="e">
        <f>- педаль - 1500 *2= 3000</f>
        <v>#NAME?</v>
      </c>
    </row>
    <row r="50" spans="2:2" x14ac:dyDescent="0.3">
      <c r="B50" t="s">
        <v>144</v>
      </c>
    </row>
    <row r="51" spans="2:2" x14ac:dyDescent="0.3">
      <c r="B51" t="s">
        <v>145</v>
      </c>
    </row>
    <row r="52" spans="2:2" x14ac:dyDescent="0.3">
      <c r="B52" t="s">
        <v>146</v>
      </c>
    </row>
    <row r="53" spans="2:2" x14ac:dyDescent="0.3">
      <c r="B53" t="s">
        <v>147</v>
      </c>
    </row>
    <row r="54" spans="2:2" x14ac:dyDescent="0.3">
      <c r="B54" t="s">
        <v>148</v>
      </c>
    </row>
    <row r="55" spans="2:2" x14ac:dyDescent="0.3">
      <c r="B55" t="s">
        <v>149</v>
      </c>
    </row>
    <row r="56" spans="2:2" x14ac:dyDescent="0.3">
      <c r="B56" t="s">
        <v>150</v>
      </c>
    </row>
    <row r="57" spans="2:2" x14ac:dyDescent="0.3">
      <c r="B57" t="s">
        <v>151</v>
      </c>
    </row>
    <row r="58" spans="2:2" x14ac:dyDescent="0.3">
      <c r="B58" t="s">
        <v>152</v>
      </c>
    </row>
    <row r="59" spans="2:2" x14ac:dyDescent="0.3">
      <c r="B59" t="s">
        <v>153</v>
      </c>
    </row>
    <row r="60" spans="2:2" x14ac:dyDescent="0.3">
      <c r="B60" t="s">
        <v>154</v>
      </c>
    </row>
    <row r="61" spans="2:2" x14ac:dyDescent="0.3">
      <c r="B61" t="s">
        <v>155</v>
      </c>
    </row>
    <row r="62" spans="2:2" x14ac:dyDescent="0.3">
      <c r="B62" t="s">
        <v>156</v>
      </c>
    </row>
    <row r="63" spans="2:2" x14ac:dyDescent="0.3">
      <c r="B63" t="s">
        <v>157</v>
      </c>
    </row>
    <row r="64" spans="2:2" x14ac:dyDescent="0.3">
      <c r="B64" t="s">
        <v>158</v>
      </c>
    </row>
    <row r="65" spans="2:2" x14ac:dyDescent="0.3">
      <c r="B65" t="s">
        <v>159</v>
      </c>
    </row>
    <row r="66" spans="2:2" x14ac:dyDescent="0.3">
      <c r="B66" t="s">
        <v>160</v>
      </c>
    </row>
    <row r="67" spans="2:2" x14ac:dyDescent="0.3">
      <c r="B67" t="s">
        <v>161</v>
      </c>
    </row>
    <row r="68" spans="2:2" x14ac:dyDescent="0.3">
      <c r="B68" t="s">
        <v>162</v>
      </c>
    </row>
    <row r="69" spans="2:2" x14ac:dyDescent="0.3">
      <c r="B69" t="s">
        <v>163</v>
      </c>
    </row>
    <row r="70" spans="2:2" x14ac:dyDescent="0.3">
      <c r="B70" t="s">
        <v>164</v>
      </c>
    </row>
    <row r="71" spans="2:2" x14ac:dyDescent="0.3">
      <c r="B71" t="e">
        <f>- пакетики</f>
        <v>#NAME?</v>
      </c>
    </row>
    <row r="72" spans="2:2" x14ac:dyDescent="0.3">
      <c r="B72" t="e">
        <f>- маска для себя ( экран )</f>
        <v>#NAME?</v>
      </c>
    </row>
    <row r="73" spans="2:2" x14ac:dyDescent="0.3">
      <c r="B73" t="s">
        <v>165</v>
      </c>
    </row>
    <row r="74" spans="2:2" x14ac:dyDescent="0.3">
      <c r="B74" t="e">
        <f>- перчатки</f>
        <v>#NAME?</v>
      </c>
    </row>
    <row r="75" spans="2:2" x14ac:dyDescent="0.3">
      <c r="B75" t="e">
        <f>- салфетки для клиента</f>
        <v>#NAME?</v>
      </c>
    </row>
    <row r="76" spans="2:2" x14ac:dyDescent="0.3">
      <c r="B76" t="e">
        <f>- шапочки</f>
        <v>#NAME?</v>
      </c>
    </row>
    <row r="77" spans="2:2" x14ac:dyDescent="0.3">
      <c r="B77" t="e">
        <f>- вазелин</f>
        <v>#NAME?</v>
      </c>
    </row>
    <row r="78" spans="2:2" x14ac:dyDescent="0.3">
      <c r="B78" t="e">
        <f>- визин</f>
        <v>#NAME?</v>
      </c>
    </row>
    <row r="79" spans="2:2" x14ac:dyDescent="0.3">
      <c r="B79" t="s">
        <v>166</v>
      </c>
    </row>
    <row r="80" spans="2:2" x14ac:dyDescent="0.3">
      <c r="B80" t="s">
        <v>167</v>
      </c>
    </row>
    <row r="81" spans="2:2" x14ac:dyDescent="0.3">
      <c r="B81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Б-П</vt:lpstr>
      <vt:lpstr>Лист1</vt:lpstr>
      <vt:lpstr>личные_продажи</vt:lpstr>
      <vt:lpstr>налоги</vt:lpstr>
      <vt:lpstr>'Б-П'!Область_печати</vt:lpstr>
      <vt:lpstr>ОС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2024-03-13T10:36:36Z</dcterms:modified>
</cp:coreProperties>
</file>