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ЭтаКнига" defaultThemeVersion="124226"/>
  <xr:revisionPtr revIDLastSave="0" documentId="13_ncr:1_{5A822C48-8350-4DC2-B0F7-0C616F46FAD3}" xr6:coauthVersionLast="47" xr6:coauthVersionMax="47" xr10:uidLastSave="{00000000-0000-0000-0000-000000000000}"/>
  <bookViews>
    <workbookView xWindow="2565" yWindow="165" windowWidth="26235" windowHeight="15435" xr2:uid="{00000000-000D-0000-FFFF-FFFF00000000}"/>
  </bookViews>
  <sheets>
    <sheet name="Б-П" sheetId="5" r:id="rId1"/>
    <sheet name="Лист2" sheetId="7" state="hidden" r:id="rId2"/>
    <sheet name="Лист1" sheetId="6" state="hidden" r:id="rId3"/>
  </sheets>
  <definedNames>
    <definedName name="личные_продажи">'Б-П'!#REF!</definedName>
    <definedName name="налоги">'Б-П'!#REF!</definedName>
    <definedName name="_xlnm.Print_Area" localSheetId="0">'Б-П'!$A$1:$J$210</definedName>
    <definedName name="ОС">'Б-П'!#REF!</definedName>
  </definedNames>
  <calcPr calcId="191029"/>
</workbook>
</file>

<file path=xl/calcChain.xml><?xml version="1.0" encoding="utf-8"?>
<calcChain xmlns="http://schemas.openxmlformats.org/spreadsheetml/2006/main">
  <c r="F24" i="5" l="1"/>
  <c r="J180" i="5"/>
  <c r="J104" i="5"/>
  <c r="J100" i="5"/>
  <c r="J98" i="5"/>
  <c r="J9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77" i="5"/>
  <c r="J155" i="5"/>
  <c r="J156" i="5"/>
  <c r="J157" i="5"/>
  <c r="J158" i="5"/>
  <c r="J159" i="5"/>
  <c r="J146" i="5"/>
  <c r="J142" i="5"/>
  <c r="J143" i="5"/>
  <c r="J144" i="5"/>
  <c r="J145" i="5"/>
  <c r="J129" i="5"/>
  <c r="J130" i="5"/>
  <c r="J131" i="5"/>
  <c r="J132" i="5"/>
  <c r="J133" i="5"/>
  <c r="A149" i="5" l="1"/>
  <c r="B160" i="5" s="1"/>
  <c r="A136" i="5"/>
  <c r="B147" i="5" s="1"/>
  <c r="A123" i="5"/>
  <c r="B134" i="5" s="1"/>
  <c r="G209" i="5"/>
  <c r="F167" i="5"/>
  <c r="F166" i="5"/>
  <c r="F165" i="5"/>
  <c r="J152" i="5"/>
  <c r="J126" i="5"/>
  <c r="J154" i="5"/>
  <c r="J153" i="5"/>
  <c r="J151" i="5"/>
  <c r="J150" i="5"/>
  <c r="J141" i="5"/>
  <c r="J140" i="5"/>
  <c r="J139" i="5"/>
  <c r="J138" i="5"/>
  <c r="J137" i="5"/>
  <c r="J125" i="5"/>
  <c r="J127" i="5"/>
  <c r="J128" i="5"/>
  <c r="J124" i="5"/>
  <c r="J113" i="5"/>
  <c r="J114" i="5"/>
  <c r="J112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58" i="5"/>
  <c r="D30" i="6"/>
  <c r="F30" i="6" s="1"/>
  <c r="B49" i="6"/>
  <c r="B71" i="6"/>
  <c r="B72" i="6"/>
  <c r="B74" i="6"/>
  <c r="B75" i="6"/>
  <c r="B76" i="6"/>
  <c r="B77" i="6"/>
  <c r="B78" i="6"/>
  <c r="F34" i="6"/>
  <c r="F33" i="6"/>
  <c r="F32" i="6"/>
  <c r="F28" i="6"/>
  <c r="F27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4" i="6"/>
  <c r="F5" i="6"/>
  <c r="F6" i="6"/>
  <c r="F7" i="6"/>
  <c r="F8" i="6"/>
  <c r="F9" i="6"/>
  <c r="F10" i="6"/>
  <c r="F11" i="6"/>
  <c r="F12" i="6"/>
  <c r="F3" i="6"/>
  <c r="B192" i="5"/>
  <c r="B186" i="5"/>
  <c r="B187" i="5"/>
  <c r="B188" i="5"/>
  <c r="B189" i="5"/>
  <c r="B190" i="5"/>
  <c r="B185" i="5"/>
  <c r="H185" i="5" l="1"/>
  <c r="J57" i="5"/>
  <c r="H108" i="5" s="1"/>
  <c r="I191" i="5"/>
  <c r="J191" i="5"/>
  <c r="H191" i="5"/>
  <c r="I185" i="5"/>
  <c r="J160" i="5"/>
  <c r="G167" i="5" s="1"/>
  <c r="J147" i="5"/>
  <c r="G166" i="5" s="1"/>
  <c r="J134" i="5"/>
  <c r="G165" i="5" s="1"/>
  <c r="I165" i="5" s="1"/>
  <c r="J189" i="5"/>
  <c r="J188" i="5"/>
  <c r="I188" i="5"/>
  <c r="H189" i="5"/>
  <c r="I187" i="5"/>
  <c r="J190" i="5"/>
  <c r="J186" i="5"/>
  <c r="I190" i="5"/>
  <c r="I186" i="5"/>
  <c r="H192" i="5"/>
  <c r="H187" i="5"/>
  <c r="J185" i="5"/>
  <c r="I189" i="5"/>
  <c r="H190" i="5"/>
  <c r="H186" i="5"/>
  <c r="J192" i="5"/>
  <c r="J187" i="5"/>
  <c r="I192" i="5"/>
  <c r="H188" i="5"/>
  <c r="B166" i="5"/>
  <c r="I183" i="5" s="1"/>
  <c r="B165" i="5"/>
  <c r="H183" i="5" s="1"/>
  <c r="B167" i="5"/>
  <c r="J183" i="5" s="1"/>
  <c r="F115" i="5"/>
  <c r="F116" i="5" s="1"/>
  <c r="J199" i="5" s="1"/>
  <c r="J200" i="5" s="1"/>
  <c r="F1" i="6"/>
  <c r="H184" i="5" l="1"/>
  <c r="H193" i="5" s="1"/>
  <c r="I100" i="5"/>
  <c r="I98" i="5"/>
  <c r="I104" i="5"/>
  <c r="J40" i="5"/>
  <c r="I166" i="5"/>
  <c r="I184" i="5" s="1"/>
  <c r="I167" i="5"/>
  <c r="J184" i="5" s="1"/>
  <c r="J193" i="5" s="1"/>
  <c r="J194" i="5" s="1"/>
  <c r="I193" i="5" l="1"/>
  <c r="I194" i="5" s="1"/>
  <c r="I168" i="5"/>
  <c r="H194" i="5"/>
  <c r="H195" i="5" l="1"/>
  <c r="J201" i="5"/>
  <c r="J202" i="5" l="1"/>
  <c r="J203" i="5" s="1"/>
  <c r="J204" i="5" l="1"/>
  <c r="J206" i="5" s="1"/>
  <c r="J41" i="5" s="1"/>
  <c r="J205" i="5"/>
  <c r="J43" i="5" s="1"/>
  <c r="J44" i="5"/>
  <c r="J42" i="5"/>
</calcChain>
</file>

<file path=xl/sharedStrings.xml><?xml version="1.0" encoding="utf-8"?>
<sst xmlns="http://schemas.openxmlformats.org/spreadsheetml/2006/main" count="279" uniqueCount="264">
  <si>
    <t>Образование</t>
  </si>
  <si>
    <t>Телефон</t>
  </si>
  <si>
    <t>e-mail</t>
  </si>
  <si>
    <t>РЕЗЮМЕ</t>
  </si>
  <si>
    <t>Адрес регистрации инициатора</t>
  </si>
  <si>
    <t>№ п/п</t>
  </si>
  <si>
    <t>Перечень затрат</t>
  </si>
  <si>
    <t>Наименование</t>
  </si>
  <si>
    <t>ИТОГО</t>
  </si>
  <si>
    <t>Количество</t>
  </si>
  <si>
    <t>СЫРЬЕ, МАТЕРИАЛЫ, КОМПЛЕКТУЮЩИЕ ИЗДЕЛИЯ</t>
  </si>
  <si>
    <t>Расходы на рекламу</t>
  </si>
  <si>
    <t>Наименование составляющих себестоимости продукции</t>
  </si>
  <si>
    <t>Итого производственных расходов, т.е. себестоимость объема продукции в месяц</t>
  </si>
  <si>
    <t>Сырье и материалы</t>
  </si>
  <si>
    <t>Наименование показателя</t>
  </si>
  <si>
    <t>подпись</t>
  </si>
  <si>
    <t>ФИО</t>
  </si>
  <si>
    <t>ФИНАНСОВЫЙ ПЛАН</t>
  </si>
  <si>
    <t>(наименование проекта)</t>
  </si>
  <si>
    <t>КАЛЬКУЛЯЦИЯ ЗАТРАТ НА МАТЕРИАЛЫ</t>
  </si>
  <si>
    <t>Месячная программа</t>
  </si>
  <si>
    <t>Величина показателя</t>
  </si>
  <si>
    <t>Транспортные расходы</t>
  </si>
  <si>
    <t>Хозяйственные расходы</t>
  </si>
  <si>
    <t>Коммунальные расходы</t>
  </si>
  <si>
    <t>Ед. измерения</t>
  </si>
  <si>
    <t>Стоимость ед., рублей</t>
  </si>
  <si>
    <t>Сумма, рублей</t>
  </si>
  <si>
    <t>Величина затрат на месячную программу, рублей/месяц</t>
  </si>
  <si>
    <t>Стоимость, рублей/месяц</t>
  </si>
  <si>
    <t>Опыт профессиональной или предпринимательской деятельности в планируемой сфере деятельности</t>
  </si>
  <si>
    <t>Основные показатели экономической эффективности проекта - срок окупаемости, мес.</t>
  </si>
  <si>
    <t>Основные показатели экономической эффективности проекта - уровень рентабельности, %</t>
  </si>
  <si>
    <t>Наименование материалов</t>
  </si>
  <si>
    <t>Расходы на бухгалтера</t>
  </si>
  <si>
    <t>ПОКАЗАТЕЛИ ЭФФЕКТИВНОСТИ ПРОЕКТА</t>
  </si>
  <si>
    <t>Годовая выручка, руб.</t>
  </si>
  <si>
    <t>Прибыль от продаж в год, руб.</t>
  </si>
  <si>
    <t>Чистая прибыль в год, руб.</t>
  </si>
  <si>
    <t>Срок окупаемости, мес</t>
  </si>
  <si>
    <t>ТЕКУЩИЕ ЕЖЕМЕСЯЧНЫЕ ЗАТРАТЫ</t>
  </si>
  <si>
    <t>ПРОГНОЗ ДОХОДОВ ОТ РЕАЛИЗАЦИИ</t>
  </si>
  <si>
    <t>Итого прогнозный доход в месяц, руб.</t>
  </si>
  <si>
    <t>Прогнозный доход в год, руб.</t>
  </si>
  <si>
    <t>ПРОЧИЕ ЕЖЕМЕСЯЧНЫЕ РАСХОДЫ</t>
  </si>
  <si>
    <t>Аренда</t>
  </si>
  <si>
    <t>Основные показатели экономической эффективности проекта - общая прибыль в год, тыс. руб.</t>
  </si>
  <si>
    <t>КРАТКАЯ ИНФОРМАЦИЯ О ПРОЕКТЕ</t>
  </si>
  <si>
    <t>Общие расходы в месяц, руб.</t>
  </si>
  <si>
    <t>Себестоимость единицы продукции, руб.</t>
  </si>
  <si>
    <t>Организационно-правовая форма (ИП / Самозанятый)</t>
  </si>
  <si>
    <t>Инициатор бизнес-плана (Ф. И. О.)</t>
  </si>
  <si>
    <t>Прочие расходы (связь, канцтовары, и т.д.)</t>
  </si>
  <si>
    <t>Совокупные затраты в год, руб. (для ИП в том числе отчисления в ПФР)</t>
  </si>
  <si>
    <t>кол-во, ед.</t>
  </si>
  <si>
    <t>1.1</t>
  </si>
  <si>
    <t>1.2</t>
  </si>
  <si>
    <t>1.3</t>
  </si>
  <si>
    <t>Адрес реализации проекта</t>
  </si>
  <si>
    <t>Основные показатели экономической эффективности проекта - объем налоговых отчислений за год, тыс. руб.</t>
  </si>
  <si>
    <t>Наименование продукции/услуг</t>
  </si>
  <si>
    <t>РАСЧЕТ СЕБЕСТОИМОСТИ ПРОДУКЦИИ</t>
  </si>
  <si>
    <t>1.4</t>
  </si>
  <si>
    <t>1.5</t>
  </si>
  <si>
    <t>1.6</t>
  </si>
  <si>
    <t>1.7</t>
  </si>
  <si>
    <t>ИНН инициатора</t>
  </si>
  <si>
    <t xml:space="preserve">Закупается: </t>
  </si>
  <si>
    <t>картридж; пигменты; первичная анестезия; вторичная анестезия; дезинфектор для рук; непромокаемые салфетки; подставка для емкости; ёмкость для пигментов; микрощеточки; карандаш для бровей; карандаш для губ; белый карандаш; точилка; пинцет; маникюрные ножницы; канцелярские ножницы; тальк; пищевая плёнка; мыло-пенка; пакетики; маски; перчатки; салфетки для клиента; шапочки; вазелин; визин; пудра для эскиза; спрейбатл; экран; подушка под ноги клиенту</t>
  </si>
  <si>
    <t>лампа кольцевая Мощность 65 ватт  ( 45см)</t>
  </si>
  <si>
    <t xml:space="preserve">лампа для фотографий 35 см , мощность 30 Ватт </t>
  </si>
  <si>
    <t>столик тележка на колёсах</t>
  </si>
  <si>
    <t>Стол 3 этажерки</t>
  </si>
  <si>
    <t>Ширма</t>
  </si>
  <si>
    <t>стул на колёсах</t>
  </si>
  <si>
    <t>стул с подножкой поясницы</t>
  </si>
  <si>
    <t>кушетка анатомическая</t>
  </si>
  <si>
    <t>аппарат mast p 10</t>
  </si>
  <si>
    <t>стол журнальный  для клиента</t>
  </si>
  <si>
    <t xml:space="preserve">стулья табуретки  </t>
  </si>
  <si>
    <t>шкаф витрина</t>
  </si>
  <si>
    <t xml:space="preserve">фартук </t>
  </si>
  <si>
    <t>ноутбук  для работы</t>
  </si>
  <si>
    <t>1.8</t>
  </si>
  <si>
    <t>1.9</t>
  </si>
  <si>
    <t>1.10</t>
  </si>
  <si>
    <t>1.11</t>
  </si>
  <si>
    <t>1.12</t>
  </si>
  <si>
    <t>1.13</t>
  </si>
  <si>
    <t>1.14</t>
  </si>
  <si>
    <t>Стеллаж</t>
  </si>
  <si>
    <t>Декоративный стол</t>
  </si>
  <si>
    <t>Журнальный стол</t>
  </si>
  <si>
    <t>Стул для клиента LM- 5001</t>
  </si>
  <si>
    <t xml:space="preserve">Вешалка </t>
  </si>
  <si>
    <t xml:space="preserve">Пуф со спинкой  </t>
  </si>
  <si>
    <t xml:space="preserve">Лавочка диван </t>
  </si>
  <si>
    <t xml:space="preserve">Зеркало со светом </t>
  </si>
  <si>
    <t>Подставка для ноутбука</t>
  </si>
  <si>
    <t>Настольный платёжный терминал для безналичной оплаты</t>
  </si>
  <si>
    <t>1.15</t>
  </si>
  <si>
    <t>1.16</t>
  </si>
  <si>
    <t>1.17</t>
  </si>
  <si>
    <t>1.18</t>
  </si>
  <si>
    <t>1.19</t>
  </si>
  <si>
    <t>1.20</t>
  </si>
  <si>
    <t>тележка уборочная двухведерная + набор vileda проф.</t>
  </si>
  <si>
    <t>чековый аппарат</t>
  </si>
  <si>
    <t>Блок питания MT Mini S Touch</t>
  </si>
  <si>
    <t>Клип корд DC</t>
  </si>
  <si>
    <t>Перчатки нитриловые</t>
  </si>
  <si>
    <t xml:space="preserve">Добавляем больше расходников: </t>
  </si>
  <si>
    <t>Эти расходники и аппарат есть у вас , мы просто то же берём запасом . То есть все умножаем на 2 .</t>
  </si>
  <si>
    <t xml:space="preserve">В дальнейшем я буду обучать также этому . И второй аппарат точно лишним не будет . </t>
  </si>
  <si>
    <t>- аппарат mast p 10 -  9000р*2= 18.000</t>
  </si>
  <si>
    <t>- Блок - 3500 р*2 = 7000</t>
  </si>
  <si>
    <t xml:space="preserve">- шнур к педали \ клип корд - 700р *2= 1400 </t>
  </si>
  <si>
    <t xml:space="preserve">- картридж- 110р ( 1 шт ) 40 шт нужно будет - 4400 р </t>
  </si>
  <si>
    <t xml:space="preserve">- пигменты  2100 (1 шт)  мне  40 шт нужно будет . - 84.000 р </t>
  </si>
  <si>
    <t>- первичная анестезия- 1000р  *2=2000</t>
  </si>
  <si>
    <t xml:space="preserve">- вторичная анестезия - 2500 *2= 5000 р </t>
  </si>
  <si>
    <t xml:space="preserve">- дезинфектор для рук / 600*2= 1200 р </t>
  </si>
  <si>
    <t xml:space="preserve">- непромокаемые салфетки / 700*2= 1400 р </t>
  </si>
  <si>
    <t>- подставка для емкости - 400р*2= 800 р</t>
  </si>
  <si>
    <t xml:space="preserve">- ёмкость для пигментов- 500 р *2= 1000р </t>
  </si>
  <si>
    <t xml:space="preserve">- микрощеточки / 180 р *2= 360 р </t>
  </si>
  <si>
    <t xml:space="preserve">- карандаш для бровей - 150р. *2= 300 р </t>
  </si>
  <si>
    <t xml:space="preserve">- карандаш для губ -150 р*2= 300 р </t>
  </si>
  <si>
    <t xml:space="preserve">- белый карандаш -180р *2= 360 р </t>
  </si>
  <si>
    <t>- точилка -150р *2= 300 р</t>
  </si>
  <si>
    <t xml:space="preserve">- Маркет / </t>
  </si>
  <si>
    <t>- пинцет / 700*2= 1400р</t>
  </si>
  <si>
    <t xml:space="preserve">- маникюрные ножницы , :800 *2= 1600 р </t>
  </si>
  <si>
    <t xml:space="preserve">- канцелярские ножницы 400р*2= 800 р </t>
  </si>
  <si>
    <t>- тальк 300р *2= 600 р</t>
  </si>
  <si>
    <t>- пищевая плёнка / 500 р *2= 1000р</t>
  </si>
  <si>
    <t xml:space="preserve">- мыло пенка / 380р *2= 760 р </t>
  </si>
  <si>
    <t xml:space="preserve">- маска для клиентов 100 шт = 1000р </t>
  </si>
  <si>
    <t xml:space="preserve">- пудра для эскиза / 500 р *2= 1000р </t>
  </si>
  <si>
    <t xml:space="preserve">- спрейбатл- 300 р *2= 600 р </t>
  </si>
  <si>
    <t>- Экран - 300 р*2= 600 р</t>
  </si>
  <si>
    <t xml:space="preserve">Ноутбук  убираем ., лавочка - диван за 9500 тоже убираем ., стилаж 2 шт написано у меня , ОДНУ убираем , оставляем 1 стилаж за 7500. </t>
  </si>
  <si>
    <t>Цена за ед., рублей</t>
  </si>
  <si>
    <t>Затраты всего, руб.</t>
  </si>
  <si>
    <t>ЕДИНОВРЕМЕННЫЕ ЗАТРАТЫ (на что будут потрачены средства Социального контракта)</t>
  </si>
  <si>
    <t>Планируемый доход по номенклатуре</t>
  </si>
  <si>
    <t>Кол-во на 1 ед. продукции/услуг</t>
  </si>
  <si>
    <t>Ед. 
измерения</t>
  </si>
  <si>
    <t>ИТОГО в месяц совокупные затраты на материалы</t>
  </si>
  <si>
    <t>Чистая прибыль в месяц, руб.</t>
  </si>
  <si>
    <t>Если предпринимательская деятельность планируется в форме ИП, просьба указать код ОКВЭД (обязательно с расшифровкой)</t>
  </si>
  <si>
    <t>ВСЕГО ЗАПРАШИВАЕТСЯ СОЦКОНТРАКТ В СУММЕ</t>
  </si>
  <si>
    <t>Порядок расчета</t>
  </si>
  <si>
    <t>итоговая строка Прогноза дохода</t>
  </si>
  <si>
    <t>Для самозанятых: стр. 11 таблицы "Расчет себестоимости продукции"
Для ИП на ОСН и УСН: стр. 11 таблицы "Расчет себестоимости продукции" + годовая сумма отчислений в ПФР и ФСС</t>
  </si>
  <si>
    <t>стр. 1 - стр. 2</t>
  </si>
  <si>
    <t>стр. 3 - стр. 4</t>
  </si>
  <si>
    <t xml:space="preserve">стр. 5 / 12 </t>
  </si>
  <si>
    <t>стр. 5 / стр. 2 * 100 %</t>
  </si>
  <si>
    <t>Итоговая строка ЕДИНОВРЕМЕННЫХ ЗАТРАТ / стр. 6</t>
  </si>
  <si>
    <t>Техническая база, имеющаяся для осуществления проекта:  техника, земля, строение, сырье, материалы, оборудование, комплектующие изделия, прочее (указать)</t>
  </si>
  <si>
    <r>
      <t xml:space="preserve">Процесс производства товара/услуги
</t>
    </r>
    <r>
      <rPr>
        <sz val="11"/>
        <color theme="1"/>
        <rFont val="Calibri"/>
        <family val="2"/>
        <charset val="204"/>
        <scheme val="minor"/>
      </rPr>
      <t xml:space="preserve"> (кратко опишите ваш бизнес от поиска клиента
 до получения выручки)</t>
    </r>
  </si>
  <si>
    <r>
      <t xml:space="preserve">Потребность в помещениях для ведения бизнеса </t>
    </r>
    <r>
      <rPr>
        <sz val="12"/>
        <color theme="1"/>
        <rFont val="Calibri"/>
        <family val="2"/>
        <charset val="204"/>
        <scheme val="minor"/>
      </rPr>
      <t>(назначение помещения (офисное, складское, торговое, производственное), площадь, правовое основание использования, сумма аренды в месяц)</t>
    </r>
  </si>
  <si>
    <r>
      <t xml:space="preserve">Предполагаемые производители (поставщики) комплектующих частей, услуг 
</t>
    </r>
    <r>
      <rPr>
        <sz val="12"/>
        <color theme="1"/>
        <rFont val="Calibri"/>
        <family val="2"/>
        <charset val="204"/>
        <scheme val="minor"/>
      </rPr>
      <t>(где вы собираетесь закупать оборудование/материалы на средства Соц.контракта)</t>
    </r>
  </si>
  <si>
    <t>Зарплата наемного персонала (для индивидуальных предпринимателей, если есть наемный персонал)</t>
  </si>
  <si>
    <t>Основные средства и материально-производственные запасы, в т.ч.: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</si>
  <si>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</si>
  <si>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</si>
  <si>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</si>
  <si>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</si>
  <si>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</si>
  <si>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</si>
  <si>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</si>
  <si>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</si>
  <si>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</si>
  <si>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</si>
  <si>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</si>
  <si>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</si>
  <si>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</si>
  <si>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</si>
  <si>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</si>
  <si>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</si>
  <si>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</si>
  <si>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</si>
  <si>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</si>
  <si>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</si>
  <si>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2.</t>
  </si>
  <si>
    <t>3.</t>
  </si>
  <si>
    <t>4.</t>
  </si>
  <si>
    <t>Зарплата наемного персонала</t>
  </si>
  <si>
    <t>Дата рождения</t>
  </si>
  <si>
    <r>
      <t xml:space="preserve">Планируемый вид деятельности
</t>
    </r>
    <r>
      <rPr>
        <sz val="12"/>
        <color theme="1"/>
        <rFont val="Calibri"/>
        <family val="2"/>
        <charset val="204"/>
        <scheme val="minor"/>
      </rPr>
      <t xml:space="preserve"> (чем будете заниматься в рамках своего бизнес-проекта)</t>
    </r>
  </si>
  <si>
    <t>до 15 % на арендные платежи, в том числе (напишите адрес помещения где вы планируете аренду):</t>
  </si>
  <si>
    <t>До 10 % на компенсацию расходов, связанных с подготовкой и оформлением разрешительной документации, на приобретение программного обеспечения, приобретение лицензий на ПО, приобретение носителей Электронной подписи, в том числе (напишите на что конкретно будут потрачены средства по данной статье):</t>
  </si>
  <si>
    <t>2.1</t>
  </si>
  <si>
    <t>3.1</t>
  </si>
  <si>
    <t>3.2</t>
  </si>
  <si>
    <t>3.3</t>
  </si>
  <si>
    <t>4.1</t>
  </si>
  <si>
    <t>4.2</t>
  </si>
  <si>
    <t>4.3</t>
  </si>
  <si>
    <t>до 5 % на размещение и (или) продвижение продукции (товаров, работ, услуг) на торговых площадках  (сайтах),  а также в сервисах размещения объявлений и социальных сетях, в том числе (напишите на что конкретно будут потрачены средства по данной статье):</t>
  </si>
  <si>
    <t>Место реализации Проекта</t>
  </si>
  <si>
    <t>Применяемая система налогообложения, 
применяемый налоговый режим</t>
  </si>
  <si>
    <t>Налог уплачиваемый Заявителем при реализации Проекта, рублей</t>
  </si>
  <si>
    <t>Рентабельность деятельности по Проекту, %</t>
  </si>
  <si>
    <r>
      <t xml:space="preserve">БИЗНЕС-ПЛАН
предпринимательского проекта для получения </t>
    </r>
    <r>
      <rPr>
        <b/>
        <u/>
        <sz val="16"/>
        <color theme="1"/>
        <rFont val="Calibri"/>
        <family val="2"/>
        <charset val="204"/>
        <scheme val="minor"/>
      </rPr>
      <t xml:space="preserve">в 2025 году </t>
    </r>
    <r>
      <rPr>
        <b/>
        <sz val="16"/>
        <color theme="1"/>
        <rFont val="Calibri"/>
        <family val="2"/>
        <scheme val="minor"/>
      </rPr>
      <t xml:space="preserve">
Социального контракта на индивидуальную предпринимательскую деятельность </t>
    </r>
  </si>
  <si>
    <t>Бизнес-план подготовлен:</t>
  </si>
  <si>
    <t>Если "ДА", то сколько месяцев</t>
  </si>
  <si>
    <t>Дополнительная информация (при необходимости):</t>
  </si>
  <si>
    <t>Запрашиваемая сумма социального контракта, руб.</t>
  </si>
  <si>
    <t>планируемая 
цена за ед., руб.</t>
  </si>
  <si>
    <t>планируемые объемы 
в месяц (ед.)</t>
  </si>
  <si>
    <t>Образование по профилю заявляемой деятельности</t>
  </si>
  <si>
    <t>Перечислите при наличии:</t>
  </si>
  <si>
    <t xml:space="preserve">Наличие дополнительных дипломов/ сертификатов/ грамот. </t>
  </si>
  <si>
    <t>НЕТ</t>
  </si>
  <si>
    <t>Обоснуйте свой выбор</t>
  </si>
  <si>
    <t xml:space="preserve">Уровень цены (по сравнению с аналогом): </t>
  </si>
  <si>
    <t>Идентифицируйте, кто конкретно будет вашим клиентом (можно сегментировать по полу, возрасту, достатку, привычкам, профессии, и пр.)</t>
  </si>
  <si>
    <t>В случае положительного ответа пояснить какие конкретно лицензии/разрешения/требования гос.органов необходимо получить</t>
  </si>
  <si>
    <t>Специальность по диплому 
(при наличии образования)</t>
  </si>
  <si>
    <t>Наличие опыта предпринимательской деятельности 
в формате ИП или ООО (учредитель/директор)</t>
  </si>
  <si>
    <r>
      <t xml:space="preserve">Наличие релевантного опыта 
в </t>
    </r>
    <r>
      <rPr>
        <b/>
        <sz val="14"/>
        <color theme="1"/>
        <rFont val="Calibri"/>
        <family val="2"/>
        <charset val="204"/>
        <scheme val="minor"/>
      </rPr>
      <t>профессиональной деятельности по Проекту</t>
    </r>
  </si>
  <si>
    <t>Краткое описание продукции/услуг</t>
  </si>
  <si>
    <r>
      <t xml:space="preserve">Основные потребители продукции
</t>
    </r>
    <r>
      <rPr>
        <sz val="11"/>
        <rFont val="Calibri"/>
        <family val="2"/>
        <scheme val="minor"/>
      </rPr>
      <t xml:space="preserve"> (кто ваша целевая аудитория, ваш клиент?)</t>
    </r>
  </si>
  <si>
    <t>Перечисление название выпускаемой продукции, товаров, услуг
 (3-4 основные, наиболее ходовые позиции):</t>
  </si>
  <si>
    <t>1.</t>
  </si>
  <si>
    <t>Характеристики выпускаемой продукции, товаров, услуг 
(опишите, параметры, характеристики)</t>
  </si>
  <si>
    <t>Цены выше среднерыночных</t>
  </si>
  <si>
    <t>Передача в магазины на комиссию</t>
  </si>
  <si>
    <t>Розничная торговля</t>
  </si>
  <si>
    <t>Реализация на дому</t>
  </si>
  <si>
    <t>Прямые продажи предприятиям и ИП</t>
  </si>
  <si>
    <t>Реализация через соц. Сети</t>
  </si>
  <si>
    <t>Личные продажи/оказание услуг</t>
  </si>
  <si>
    <t>Маркетплэйсы</t>
  </si>
  <si>
    <t>Своя торговая точка/точка оказания услуг</t>
  </si>
  <si>
    <t>Торговые площадки (госзакупки и корп.закупки)</t>
  </si>
  <si>
    <t>Иное  (указать)</t>
  </si>
  <si>
    <t>Каналы сбыта (Как планируете реализацию 
продукции/услуг в рамках Проекта)</t>
  </si>
  <si>
    <t>Дополнительная информация по своему опыту,
которую считаете необходимым добавить:</t>
  </si>
  <si>
    <t>Тольятти</t>
  </si>
  <si>
    <t>Ставропольский р-н</t>
  </si>
  <si>
    <t>Жигулёвск</t>
  </si>
  <si>
    <t>Тольятти, Ставропольский р-н и Жигулёвск</t>
  </si>
  <si>
    <t>Самарская область</t>
  </si>
  <si>
    <t>Приволжский Федеральный Округ</t>
  </si>
  <si>
    <t>Посетители торговых площадок и маркетплейсов</t>
  </si>
  <si>
    <t>Реализация через сеть Интернет</t>
  </si>
  <si>
    <t>Иное (указать ниже)</t>
  </si>
  <si>
    <t>География рынка сбыта</t>
  </si>
  <si>
    <t>Требуется ли разрешение соответствующих органов
 (СЭС, пожарная охрана и т.д.)</t>
  </si>
  <si>
    <t>Величина затрат 
на ед. продукции, рублей</t>
  </si>
  <si>
    <t>«___» ______________ 2025 г.</t>
  </si>
  <si>
    <t>САМОЗАНЯТЫЙ</t>
  </si>
  <si>
    <t>НПД (4 %)</t>
  </si>
  <si>
    <t>С помощью Центра "МОЙ БИЗНЕС"</t>
  </si>
  <si>
    <t>Рассчитывается в соответствии с выбранной системой налогообложения</t>
  </si>
  <si>
    <t>Физ. лица</t>
  </si>
  <si>
    <t>Работа на дому</t>
  </si>
  <si>
    <t>Средне-специальное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</si>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</sst>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0.0%"/>
    <numFmt numFmtId="167" formatCode="_-* #,##0.0_-;\-* #,##0.0_-;_-* &quot;-&quot;??_-;_-@_-"/>
    <numFmt numFmtId="168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6"/>
      <color theme="1"/>
      <name val="Calibri"/>
      <family val="2"/>
      <charset val="204"/>
      <scheme val="minor"/>
    </font>
    <font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20"/>
      <color theme="1"/>
      <name val="Calibri"/>
      <family val="2"/>
      <charset val="204"/>
      <scheme val="minor"/>
    </font>
    <font>
      <sz val="14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0"/>
      <name val="Calibri"/>
      <family val="2"/>
      <charset val="204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8">
    <xf numFmtId="0" fontId="0" fillId="0" borderId="0" xfId="0"/>
    <xf numFmtId="0" fontId="0" fillId="0" borderId="2" xfId="0" applyBorder="1" applyAlignment="1">
      <alignment vertical="center"/>
    </xf>
    <xf numFmtId="164" fontId="0" fillId="0" borderId="2" xfId="1" applyNumberFormat="1" applyFont="1" applyBorder="1"/>
    <xf numFmtId="164" fontId="0" fillId="0" borderId="0" xfId="1" applyNumberFormat="1" applyFont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Border="1"/>
    <xf numFmtId="0" fontId="0" fillId="5" borderId="2" xfId="0" applyFill="1" applyBorder="1" applyAlignment="1">
      <alignment vertical="center"/>
    </xf>
    <xf numFmtId="0" fontId="0" fillId="5" borderId="0" xfId="0" applyFill="1"/>
    <xf numFmtId="164" fontId="0" fillId="5" borderId="2" xfId="1" applyNumberFormat="1" applyFont="1" applyFill="1" applyBorder="1"/>
    <xf numFmtId="164" fontId="0" fillId="5" borderId="0" xfId="1" applyNumberFormat="1" applyFont="1" applyFill="1"/>
    <xf numFmtId="0" fontId="4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164" fontId="5" fillId="2" borderId="2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43" fontId="8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64" fontId="5" fillId="0" borderId="2" xfId="1" applyNumberFormat="1" applyFont="1" applyFill="1" applyBorder="1" applyAlignment="1" applyProtection="1">
      <alignment horizontal="center" vertical="center"/>
      <protection locked="0" hidden="1"/>
    </xf>
    <xf numFmtId="43" fontId="5" fillId="0" borderId="2" xfId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/>
      <protection hidden="1"/>
    </xf>
    <xf numFmtId="43" fontId="5" fillId="4" borderId="2" xfId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/>
      <protection hidden="1"/>
    </xf>
    <xf numFmtId="1" fontId="5" fillId="2" borderId="2" xfId="0" applyNumberFormat="1" applyFont="1" applyFill="1" applyBorder="1" applyAlignment="1" applyProtection="1">
      <alignment horizontal="center" vertical="top"/>
      <protection hidden="1"/>
    </xf>
    <xf numFmtId="0" fontId="5" fillId="0" borderId="2" xfId="0" applyFont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2" fontId="5" fillId="0" borderId="0" xfId="0" applyNumberFormat="1" applyFont="1" applyAlignment="1" applyProtection="1">
      <alignment horizontal="center" vertical="center"/>
      <protection hidden="1"/>
    </xf>
    <xf numFmtId="164" fontId="5" fillId="0" borderId="0" xfId="1" applyNumberFormat="1" applyFon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43" fontId="5" fillId="2" borderId="2" xfId="1" applyFont="1" applyFill="1" applyBorder="1" applyAlignment="1" applyProtection="1">
      <alignment wrapText="1"/>
      <protection hidden="1"/>
    </xf>
    <xf numFmtId="43" fontId="5" fillId="0" borderId="2" xfId="1" applyFont="1" applyFill="1" applyBorder="1" applyAlignment="1" applyProtection="1">
      <alignment vertical="center" wrapText="1"/>
      <protection locked="0"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43" fontId="5" fillId="0" borderId="2" xfId="1" applyFont="1" applyFill="1" applyBorder="1" applyAlignment="1" applyProtection="1">
      <alignment vertical="center"/>
      <protection locked="0" hidden="1"/>
    </xf>
    <xf numFmtId="43" fontId="5" fillId="0" borderId="2" xfId="1" applyFont="1" applyFill="1" applyBorder="1" applyAlignment="1" applyProtection="1">
      <alignment vertical="top"/>
      <protection locked="0" hidden="1"/>
    </xf>
    <xf numFmtId="43" fontId="5" fillId="2" borderId="2" xfId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locked="0" hidden="1"/>
    </xf>
    <xf numFmtId="166" fontId="5" fillId="2" borderId="2" xfId="2" applyNumberFormat="1" applyFont="1" applyFill="1" applyBorder="1" applyAlignment="1" applyProtection="1">
      <alignment horizontal="center"/>
      <protection hidden="1"/>
    </xf>
    <xf numFmtId="167" fontId="5" fillId="2" borderId="2" xfId="1" applyNumberFormat="1" applyFont="1" applyFill="1" applyBorder="1" applyAlignment="1" applyProtection="1">
      <alignment horizontal="center"/>
      <protection hidden="1"/>
    </xf>
    <xf numFmtId="49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49" fontId="5" fillId="0" borderId="2" xfId="0" applyNumberFormat="1" applyFont="1" applyBorder="1" applyAlignment="1" applyProtection="1">
      <alignment horizontal="center" vertical="center"/>
      <protection locked="0" hidden="1"/>
    </xf>
    <xf numFmtId="43" fontId="8" fillId="2" borderId="2" xfId="1" applyFont="1" applyFill="1" applyBorder="1" applyAlignment="1" applyProtection="1">
      <protection hidden="1"/>
    </xf>
    <xf numFmtId="43" fontId="2" fillId="2" borderId="2" xfId="1" applyFont="1" applyFill="1" applyBorder="1" applyAlignment="1" applyProtection="1">
      <alignment horizontal="center" vertical="center" wrapText="1"/>
      <protection hidden="1"/>
    </xf>
    <xf numFmtId="43" fontId="5" fillId="2" borderId="2" xfId="1" applyFont="1" applyFill="1" applyBorder="1" applyAlignment="1" applyProtection="1">
      <alignment vertical="center"/>
      <protection hidden="1"/>
    </xf>
    <xf numFmtId="43" fontId="5" fillId="2" borderId="2" xfId="1" applyFont="1" applyFill="1" applyBorder="1" applyAlignment="1" applyProtection="1">
      <protection hidden="1"/>
    </xf>
    <xf numFmtId="164" fontId="5" fillId="2" borderId="2" xfId="1" applyNumberFormat="1" applyFont="1" applyFill="1" applyBorder="1" applyAlignment="1" applyProtection="1">
      <alignment vertical="center" wrapText="1"/>
      <protection hidden="1"/>
    </xf>
    <xf numFmtId="9" fontId="5" fillId="2" borderId="2" xfId="2" applyFont="1" applyFill="1" applyBorder="1" applyAlignment="1" applyProtection="1">
      <alignment horizontal="center" vertical="center" wrapText="1"/>
      <protection hidden="1"/>
    </xf>
    <xf numFmtId="43" fontId="5" fillId="2" borderId="2" xfId="1" applyFont="1" applyFill="1" applyBorder="1" applyAlignment="1" applyProtection="1">
      <alignment vertical="center" wrapText="1"/>
      <protection hidden="1"/>
    </xf>
    <xf numFmtId="1" fontId="5" fillId="0" borderId="2" xfId="0" applyNumberFormat="1" applyFont="1" applyBorder="1" applyAlignment="1" applyProtection="1">
      <alignment horizontal="center" vertical="center" wrapText="1"/>
      <protection locked="0" hidden="1"/>
    </xf>
    <xf numFmtId="164" fontId="19" fillId="2" borderId="2" xfId="1" applyNumberFormat="1" applyFont="1" applyFill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left" vertical="center"/>
      <protection locked="0" hidden="1"/>
    </xf>
    <xf numFmtId="0" fontId="5" fillId="0" borderId="4" xfId="0" applyFont="1" applyBorder="1" applyAlignment="1" applyProtection="1">
      <alignment horizontal="left" vertical="center"/>
      <protection locked="0" hidden="1"/>
    </xf>
    <xf numFmtId="0" fontId="5" fillId="0" borderId="5" xfId="0" applyFont="1" applyBorder="1" applyAlignment="1" applyProtection="1">
      <alignment horizontal="left" vertical="center"/>
      <protection locked="0" hidden="1"/>
    </xf>
    <xf numFmtId="0" fontId="5" fillId="0" borderId="4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right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left" vertical="center"/>
      <protection hidden="1"/>
    </xf>
    <xf numFmtId="0" fontId="19" fillId="0" borderId="4" xfId="0" applyFont="1" applyBorder="1" applyAlignment="1" applyProtection="1">
      <alignment horizontal="left" vertical="center"/>
      <protection hidden="1"/>
    </xf>
    <xf numFmtId="0" fontId="19" fillId="0" borderId="5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left" vertical="top" wrapText="1"/>
      <protection locked="0" hidden="1"/>
    </xf>
    <xf numFmtId="0" fontId="22" fillId="2" borderId="4" xfId="0" applyFont="1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8" fillId="0" borderId="5" xfId="0" applyFont="1" applyBorder="1" applyAlignment="1" applyProtection="1">
      <alignment horizontal="left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left" vertical="top"/>
      <protection locked="0" hidden="1"/>
    </xf>
    <xf numFmtId="0" fontId="5" fillId="2" borderId="3" xfId="0" applyFont="1" applyFill="1" applyBorder="1" applyAlignment="1" applyProtection="1">
      <alignment horizontal="left" vertical="top" wrapText="1"/>
      <protection hidden="1"/>
    </xf>
    <xf numFmtId="0" fontId="5" fillId="2" borderId="4" xfId="0" applyFont="1" applyFill="1" applyBorder="1" applyAlignment="1" applyProtection="1">
      <alignment horizontal="left" vertical="top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5" fillId="0" borderId="4" xfId="0" applyFont="1" applyBorder="1" applyAlignment="1" applyProtection="1">
      <alignment horizontal="center" vertical="center" wrapText="1"/>
      <protection locked="0" hidden="1"/>
    </xf>
    <xf numFmtId="0" fontId="5" fillId="0" borderId="5" xfId="0" applyFont="1" applyBorder="1" applyAlignment="1" applyProtection="1">
      <alignment horizontal="center" vertical="center" wrapText="1"/>
      <protection locked="0" hidden="1"/>
    </xf>
    <xf numFmtId="0" fontId="5" fillId="2" borderId="2" xfId="0" applyFont="1" applyFill="1" applyBorder="1" applyAlignment="1" applyProtection="1">
      <alignment horizontal="left" vertical="top"/>
      <protection hidden="1"/>
    </xf>
    <xf numFmtId="0" fontId="27" fillId="0" borderId="1" xfId="0" applyFont="1" applyBorder="1" applyAlignment="1" applyProtection="1">
      <alignment horizont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0" fillId="3" borderId="4" xfId="0" applyFont="1" applyFill="1" applyBorder="1" applyAlignment="1" applyProtection="1">
      <alignment horizontal="center" vertical="center"/>
      <protection locked="0" hidden="1"/>
    </xf>
    <xf numFmtId="0" fontId="20" fillId="3" borderId="5" xfId="0" applyFont="1" applyFill="1" applyBorder="1" applyAlignment="1" applyProtection="1">
      <alignment horizontal="center" vertical="center"/>
      <protection locked="0" hidden="1"/>
    </xf>
    <xf numFmtId="43" fontId="5" fillId="2" borderId="3" xfId="1" applyFont="1" applyFill="1" applyBorder="1" applyAlignment="1" applyProtection="1">
      <alignment horizontal="left" vertical="center" wrapText="1"/>
      <protection hidden="1"/>
    </xf>
    <xf numFmtId="43" fontId="5" fillId="2" borderId="4" xfId="1" applyFont="1" applyFill="1" applyBorder="1" applyAlignment="1" applyProtection="1">
      <alignment horizontal="left" vertical="center" wrapText="1"/>
      <protection hidden="1"/>
    </xf>
    <xf numFmtId="43" fontId="5" fillId="2" borderId="5" xfId="1" applyFont="1" applyFill="1" applyBorder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43" fontId="8" fillId="2" borderId="3" xfId="1" applyFont="1" applyFill="1" applyBorder="1" applyAlignment="1" applyProtection="1">
      <alignment horizontal="center" vertical="top"/>
      <protection hidden="1"/>
    </xf>
    <xf numFmtId="43" fontId="8" fillId="2" borderId="5" xfId="1" applyFont="1" applyFill="1" applyBorder="1" applyAlignment="1" applyProtection="1">
      <alignment horizontal="center" vertical="top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top"/>
      <protection hidden="1"/>
    </xf>
    <xf numFmtId="0" fontId="8" fillId="0" borderId="5" xfId="0" applyFont="1" applyBorder="1" applyAlignment="1" applyProtection="1">
      <alignment horizontal="center" vertical="top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164" fontId="8" fillId="2" borderId="2" xfId="1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5" fillId="0" borderId="5" xfId="0" applyFont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locked="0" hidden="1"/>
    </xf>
    <xf numFmtId="0" fontId="5" fillId="0" borderId="2" xfId="0" applyFont="1" applyBorder="1" applyAlignment="1" applyProtection="1">
      <alignment horizontal="left" vertical="center" indent="2"/>
      <protection hidden="1"/>
    </xf>
    <xf numFmtId="0" fontId="5" fillId="2" borderId="3" xfId="0" applyFont="1" applyFill="1" applyBorder="1" applyAlignment="1" applyProtection="1">
      <alignment horizontal="left" vertical="center"/>
      <protection hidden="1"/>
    </xf>
    <xf numFmtId="0" fontId="5" fillId="2" borderId="4" xfId="0" applyFont="1" applyFill="1" applyBorder="1" applyAlignment="1" applyProtection="1">
      <alignment horizontal="left" vertical="center"/>
      <protection hidden="1"/>
    </xf>
    <xf numFmtId="0" fontId="18" fillId="3" borderId="3" xfId="0" applyFont="1" applyFill="1" applyBorder="1" applyAlignment="1" applyProtection="1">
      <alignment horizontal="center"/>
      <protection locked="0" hidden="1"/>
    </xf>
    <xf numFmtId="0" fontId="18" fillId="3" borderId="4" xfId="0" applyFont="1" applyFill="1" applyBorder="1" applyAlignment="1" applyProtection="1">
      <alignment horizontal="center"/>
      <protection locked="0" hidden="1"/>
    </xf>
    <xf numFmtId="0" fontId="18" fillId="3" borderId="5" xfId="0" applyFont="1" applyFill="1" applyBorder="1" applyAlignment="1" applyProtection="1">
      <alignment horizontal="center"/>
      <protection locked="0"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0" borderId="5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center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locked="0" hidden="1"/>
    </xf>
    <xf numFmtId="0" fontId="5" fillId="3" borderId="5" xfId="0" applyFont="1" applyFill="1" applyBorder="1" applyAlignment="1" applyProtection="1">
      <alignment horizontal="center" vertical="center" wrapText="1"/>
      <protection locked="0" hidden="1"/>
    </xf>
    <xf numFmtId="0" fontId="21" fillId="3" borderId="4" xfId="0" applyFont="1" applyFill="1" applyBorder="1" applyAlignment="1" applyProtection="1">
      <alignment horizontal="center" vertical="center"/>
      <protection locked="0" hidden="1"/>
    </xf>
    <xf numFmtId="0" fontId="21" fillId="3" borderId="5" xfId="0" applyFont="1" applyFill="1" applyBorder="1" applyAlignment="1" applyProtection="1">
      <alignment horizontal="center" vertical="center"/>
      <protection locked="0" hidden="1"/>
    </xf>
    <xf numFmtId="0" fontId="5" fillId="0" borderId="3" xfId="0" applyFont="1" applyBorder="1" applyAlignment="1" applyProtection="1">
      <alignment horizontal="left" vertical="center" wrapText="1" indent="1"/>
      <protection locked="0" hidden="1"/>
    </xf>
    <xf numFmtId="0" fontId="5" fillId="0" borderId="4" xfId="0" applyFont="1" applyBorder="1" applyAlignment="1" applyProtection="1">
      <alignment horizontal="left" vertical="center" wrapText="1" indent="1"/>
      <protection locked="0" hidden="1"/>
    </xf>
    <xf numFmtId="0" fontId="5" fillId="0" borderId="5" xfId="0" applyFont="1" applyBorder="1" applyAlignment="1" applyProtection="1">
      <alignment horizontal="left" vertical="center" wrapText="1" indent="1"/>
      <protection locked="0" hidden="1"/>
    </xf>
    <xf numFmtId="0" fontId="5" fillId="0" borderId="4" xfId="0" applyFont="1" applyBorder="1" applyAlignment="1" applyProtection="1">
      <alignment horizontal="left" vertical="center" indent="2"/>
      <protection hidden="1"/>
    </xf>
    <xf numFmtId="0" fontId="5" fillId="0" borderId="5" xfId="0" applyFont="1" applyBorder="1" applyAlignment="1" applyProtection="1">
      <alignment horizontal="left" vertical="center" indent="2"/>
      <protection hidden="1"/>
    </xf>
    <xf numFmtId="0" fontId="5" fillId="0" borderId="3" xfId="0" applyFont="1" applyBorder="1" applyAlignment="1" applyProtection="1">
      <alignment horizontal="center" wrapText="1"/>
      <protection locked="0" hidden="1"/>
    </xf>
    <xf numFmtId="0" fontId="5" fillId="0" borderId="4" xfId="0" applyFont="1" applyBorder="1" applyAlignment="1" applyProtection="1">
      <alignment horizontal="center" wrapText="1"/>
      <protection locked="0" hidden="1"/>
    </xf>
    <xf numFmtId="0" fontId="5" fillId="0" borderId="5" xfId="0" applyFont="1" applyBorder="1" applyAlignment="1" applyProtection="1">
      <alignment horizontal="center" wrapText="1"/>
      <protection locked="0" hidden="1"/>
    </xf>
    <xf numFmtId="0" fontId="5" fillId="0" borderId="3" xfId="0" applyFont="1" applyBorder="1" applyAlignment="1" applyProtection="1">
      <alignment horizontal="left" vertical="center" wrapText="1" indent="2"/>
      <protection hidden="1"/>
    </xf>
    <xf numFmtId="0" fontId="5" fillId="0" borderId="4" xfId="0" applyFont="1" applyBorder="1" applyAlignment="1" applyProtection="1">
      <alignment horizontal="left" vertical="center" wrapText="1" indent="2"/>
      <protection hidden="1"/>
    </xf>
    <xf numFmtId="0" fontId="5" fillId="0" borderId="5" xfId="0" applyFont="1" applyBorder="1" applyAlignment="1" applyProtection="1">
      <alignment horizontal="left" vertical="center" wrapText="1" indent="2"/>
      <protection hidden="1"/>
    </xf>
    <xf numFmtId="0" fontId="12" fillId="3" borderId="2" xfId="0" applyFont="1" applyFill="1" applyBorder="1" applyAlignment="1" applyProtection="1">
      <alignment horizontal="center" vertical="center"/>
      <protection locked="0" hidden="1"/>
    </xf>
    <xf numFmtId="0" fontId="5" fillId="0" borderId="2" xfId="0" applyFont="1" applyBorder="1" applyAlignment="1" applyProtection="1">
      <alignment horizontal="center"/>
      <protection locked="0" hidden="1"/>
    </xf>
    <xf numFmtId="0" fontId="19" fillId="0" borderId="3" xfId="0" applyFont="1" applyBorder="1" applyAlignment="1" applyProtection="1">
      <alignment horizontal="center" vertical="center" wrapText="1"/>
      <protection locked="0" hidden="1"/>
    </xf>
    <xf numFmtId="0" fontId="19" fillId="0" borderId="4" xfId="0" applyFont="1" applyBorder="1" applyAlignment="1" applyProtection="1">
      <alignment horizontal="center" vertical="center" wrapText="1"/>
      <protection locked="0" hidden="1"/>
    </xf>
    <xf numFmtId="0" fontId="19" fillId="0" borderId="5" xfId="0" applyFont="1" applyBorder="1" applyAlignment="1" applyProtection="1">
      <alignment horizontal="center" vertical="center" wrapText="1"/>
      <protection locked="0"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23" fillId="3" borderId="3" xfId="0" applyFont="1" applyFill="1" applyBorder="1" applyAlignment="1" applyProtection="1">
      <alignment horizontal="center" vertical="center" wrapText="1"/>
      <protection locked="0" hidden="1"/>
    </xf>
    <xf numFmtId="0" fontId="23" fillId="3" borderId="4" xfId="0" applyFont="1" applyFill="1" applyBorder="1" applyAlignment="1" applyProtection="1">
      <alignment horizontal="center" vertical="center" wrapText="1"/>
      <protection locked="0" hidden="1"/>
    </xf>
    <xf numFmtId="0" fontId="23" fillId="3" borderId="5" xfId="0" applyFont="1" applyFill="1" applyBorder="1" applyAlignment="1" applyProtection="1">
      <alignment horizontal="center" vertical="center" wrapText="1"/>
      <protection locked="0" hidden="1"/>
    </xf>
    <xf numFmtId="0" fontId="23" fillId="0" borderId="8" xfId="0" applyFont="1" applyBorder="1" applyAlignment="1" applyProtection="1">
      <alignment horizontal="left" indent="2"/>
      <protection hidden="1"/>
    </xf>
    <xf numFmtId="0" fontId="23" fillId="0" borderId="12" xfId="0" applyFont="1" applyBorder="1" applyAlignment="1" applyProtection="1">
      <alignment horizontal="left" indent="2"/>
      <protection hidden="1"/>
    </xf>
    <xf numFmtId="0" fontId="23" fillId="0" borderId="9" xfId="0" applyFont="1" applyBorder="1" applyAlignment="1" applyProtection="1">
      <alignment horizontal="left" indent="2"/>
      <protection hidden="1"/>
    </xf>
    <xf numFmtId="0" fontId="23" fillId="0" borderId="3" xfId="0" applyFont="1" applyBorder="1" applyAlignment="1" applyProtection="1">
      <alignment horizontal="left" vertical="center" indent="2"/>
      <protection hidden="1"/>
    </xf>
    <xf numFmtId="0" fontId="23" fillId="0" borderId="4" xfId="0" applyFont="1" applyBorder="1" applyAlignment="1" applyProtection="1">
      <alignment horizontal="left" vertical="center" indent="2"/>
      <protection hidden="1"/>
    </xf>
    <xf numFmtId="0" fontId="23" fillId="0" borderId="5" xfId="0" applyFont="1" applyBorder="1" applyAlignment="1" applyProtection="1">
      <alignment horizontal="left" vertical="center" indent="2"/>
      <protection hidden="1"/>
    </xf>
    <xf numFmtId="0" fontId="25" fillId="3" borderId="3" xfId="0" applyFont="1" applyFill="1" applyBorder="1" applyAlignment="1" applyProtection="1">
      <alignment horizontal="center" vertical="center" wrapText="1"/>
      <protection locked="0" hidden="1"/>
    </xf>
    <xf numFmtId="0" fontId="25" fillId="3" borderId="4" xfId="0" applyFont="1" applyFill="1" applyBorder="1" applyAlignment="1" applyProtection="1">
      <alignment horizontal="center" vertical="center" wrapText="1"/>
      <protection locked="0" hidden="1"/>
    </xf>
    <xf numFmtId="0" fontId="25" fillId="3" borderId="5" xfId="0" applyFont="1" applyFill="1" applyBorder="1" applyAlignment="1" applyProtection="1">
      <alignment horizontal="center" vertical="center" wrapText="1"/>
      <protection locked="0" hidden="1"/>
    </xf>
    <xf numFmtId="0" fontId="25" fillId="0" borderId="2" xfId="0" applyFont="1" applyBorder="1" applyAlignment="1" applyProtection="1">
      <alignment horizontal="left" vertical="center" wrapText="1" indent="2"/>
      <protection hidden="1"/>
    </xf>
    <xf numFmtId="0" fontId="23" fillId="3" borderId="3" xfId="0" applyFont="1" applyFill="1" applyBorder="1" applyAlignment="1" applyProtection="1">
      <alignment horizontal="center" vertical="center"/>
      <protection locked="0" hidden="1"/>
    </xf>
    <xf numFmtId="0" fontId="23" fillId="3" borderId="4" xfId="0" applyFont="1" applyFill="1" applyBorder="1" applyAlignment="1" applyProtection="1">
      <alignment horizontal="center" vertical="center"/>
      <protection locked="0" hidden="1"/>
    </xf>
    <xf numFmtId="0" fontId="23" fillId="3" borderId="5" xfId="0" applyFont="1" applyFill="1" applyBorder="1" applyAlignment="1" applyProtection="1">
      <alignment horizontal="center" vertical="center"/>
      <protection locked="0" hidden="1"/>
    </xf>
    <xf numFmtId="0" fontId="19" fillId="0" borderId="12" xfId="0" applyFont="1" applyBorder="1" applyAlignment="1" applyProtection="1">
      <alignment horizontal="center" vertical="center" wrapText="1"/>
      <protection locked="0" hidden="1"/>
    </xf>
    <xf numFmtId="0" fontId="19" fillId="0" borderId="9" xfId="0" applyFont="1" applyBorder="1" applyAlignment="1" applyProtection="1">
      <alignment horizontal="center" vertical="center" wrapText="1"/>
      <protection locked="0" hidden="1"/>
    </xf>
    <xf numFmtId="0" fontId="25" fillId="0" borderId="12" xfId="0" applyFont="1" applyBorder="1" applyAlignment="1" applyProtection="1">
      <alignment horizontal="left" vertical="center" wrapText="1" indent="2"/>
      <protection hidden="1"/>
    </xf>
    <xf numFmtId="0" fontId="25" fillId="0" borderId="0" xfId="0" applyFont="1" applyAlignment="1" applyProtection="1">
      <alignment horizontal="left" vertical="center" wrapText="1" indent="2"/>
      <protection hidden="1"/>
    </xf>
    <xf numFmtId="0" fontId="19" fillId="3" borderId="2" xfId="0" applyFont="1" applyFill="1" applyBorder="1" applyAlignment="1" applyProtection="1">
      <alignment horizontal="center" vertical="center" wrapText="1"/>
      <protection locked="0" hidden="1"/>
    </xf>
    <xf numFmtId="0" fontId="19" fillId="0" borderId="2" xfId="0" applyFont="1" applyBorder="1" applyAlignment="1" applyProtection="1">
      <alignment horizontal="left" vertical="center" wrapText="1" indent="1"/>
      <protection hidden="1"/>
    </xf>
    <xf numFmtId="0" fontId="19" fillId="0" borderId="2" xfId="0" applyFont="1" applyBorder="1" applyAlignment="1" applyProtection="1">
      <alignment horizontal="center" vertical="center" wrapText="1"/>
      <protection locked="0"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19" fillId="0" borderId="2" xfId="0" applyFont="1" applyBorder="1" applyAlignment="1" applyProtection="1">
      <alignment horizontal="left" vertical="center" wrapText="1"/>
      <protection locked="0" hidden="1"/>
    </xf>
    <xf numFmtId="0" fontId="20" fillId="3" borderId="8" xfId="0" applyFont="1" applyFill="1" applyBorder="1" applyAlignment="1" applyProtection="1">
      <alignment horizontal="center" vertical="center"/>
      <protection locked="0" hidden="1"/>
    </xf>
    <xf numFmtId="0" fontId="20" fillId="3" borderId="12" xfId="0" applyFont="1" applyFill="1" applyBorder="1" applyAlignment="1" applyProtection="1">
      <alignment horizontal="center" vertical="center"/>
      <protection locked="0" hidden="1"/>
    </xf>
    <xf numFmtId="0" fontId="20" fillId="3" borderId="9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164" fontId="5" fillId="2" borderId="3" xfId="1" applyNumberFormat="1" applyFont="1" applyFill="1" applyBorder="1" applyAlignment="1" applyProtection="1">
      <alignment horizontal="center" vertical="top"/>
      <protection hidden="1"/>
    </xf>
    <xf numFmtId="164" fontId="5" fillId="2" borderId="5" xfId="1" applyNumberFormat="1" applyFont="1" applyFill="1" applyBorder="1" applyAlignment="1" applyProtection="1">
      <alignment horizontal="center" vertical="top"/>
      <protection hidden="1"/>
    </xf>
    <xf numFmtId="2" fontId="5" fillId="2" borderId="3" xfId="0" applyNumberFormat="1" applyFont="1" applyFill="1" applyBorder="1" applyAlignment="1" applyProtection="1">
      <alignment horizontal="center" vertical="top"/>
      <protection hidden="1"/>
    </xf>
    <xf numFmtId="2" fontId="5" fillId="2" borderId="5" xfId="0" applyNumberFormat="1" applyFont="1" applyFill="1" applyBorder="1" applyAlignment="1" applyProtection="1">
      <alignment horizontal="center" vertical="top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horizontal="center"/>
      <protection hidden="1"/>
    </xf>
    <xf numFmtId="165" fontId="6" fillId="2" borderId="3" xfId="1" applyNumberFormat="1" applyFont="1" applyFill="1" applyBorder="1" applyAlignment="1" applyProtection="1">
      <alignment horizontal="center" vertical="center"/>
      <protection hidden="1"/>
    </xf>
    <xf numFmtId="165" fontId="6" fillId="2" borderId="4" xfId="1" applyNumberFormat="1" applyFont="1" applyFill="1" applyBorder="1" applyAlignment="1" applyProtection="1">
      <alignment horizontal="center" vertical="center"/>
      <protection hidden="1"/>
    </xf>
    <xf numFmtId="165" fontId="6" fillId="2" borderId="5" xfId="1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top" wrapText="1"/>
      <protection locked="0" hidden="1"/>
    </xf>
    <xf numFmtId="0" fontId="5" fillId="0" borderId="4" xfId="0" applyFont="1" applyBorder="1" applyAlignment="1" applyProtection="1">
      <alignment horizontal="left" vertical="top" wrapText="1"/>
      <protection locked="0" hidden="1"/>
    </xf>
    <xf numFmtId="0" fontId="5" fillId="0" borderId="5" xfId="0" applyFont="1" applyBorder="1" applyAlignment="1" applyProtection="1">
      <alignment horizontal="left" vertical="top" wrapText="1"/>
      <protection locked="0" hidden="1"/>
    </xf>
    <xf numFmtId="43" fontId="8" fillId="2" borderId="3" xfId="1" applyFont="1" applyFill="1" applyBorder="1" applyAlignment="1" applyProtection="1">
      <alignment horizontal="center" vertical="center"/>
      <protection hidden="1"/>
    </xf>
    <xf numFmtId="43" fontId="8" fillId="2" borderId="4" xfId="1" applyFont="1" applyFill="1" applyBorder="1" applyAlignment="1" applyProtection="1">
      <alignment horizontal="center" vertical="center"/>
      <protection hidden="1"/>
    </xf>
    <xf numFmtId="43" fontId="8" fillId="2" borderId="5" xfId="1" applyFont="1" applyFill="1" applyBorder="1" applyAlignment="1" applyProtection="1">
      <alignment horizontal="center" vertical="center"/>
      <protection hidden="1"/>
    </xf>
    <xf numFmtId="43" fontId="5" fillId="2" borderId="3" xfId="1" applyFont="1" applyFill="1" applyBorder="1" applyAlignment="1" applyProtection="1">
      <alignment horizontal="center"/>
      <protection hidden="1"/>
    </xf>
    <xf numFmtId="43" fontId="5" fillId="2" borderId="4" xfId="1" applyFont="1" applyFill="1" applyBorder="1" applyAlignment="1" applyProtection="1">
      <alignment horizontal="center"/>
      <protection hidden="1"/>
    </xf>
    <xf numFmtId="43" fontId="5" fillId="2" borderId="5" xfId="1" applyFont="1" applyFill="1" applyBorder="1" applyAlignment="1" applyProtection="1">
      <alignment horizontal="center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left" vertical="center"/>
      <protection locked="0" hidden="1"/>
    </xf>
    <xf numFmtId="168" fontId="5" fillId="0" borderId="2" xfId="1" applyNumberFormat="1" applyFont="1" applyBorder="1" applyAlignment="1" applyProtection="1">
      <alignment horizontal="center"/>
      <protection locked="0" hidden="1"/>
    </xf>
    <xf numFmtId="43" fontId="5" fillId="0" borderId="2" xfId="1" applyFont="1" applyBorder="1" applyAlignment="1" applyProtection="1">
      <alignment horizontal="center"/>
      <protection locked="0" hidden="1"/>
    </xf>
    <xf numFmtId="0" fontId="5" fillId="0" borderId="3" xfId="0" applyFont="1" applyBorder="1" applyAlignment="1" applyProtection="1">
      <alignment horizontal="center" vertical="center"/>
      <protection locked="0" hidden="1"/>
    </xf>
    <xf numFmtId="0" fontId="5" fillId="0" borderId="4" xfId="0" applyFont="1" applyBorder="1" applyAlignment="1" applyProtection="1">
      <alignment horizontal="center" vertical="center"/>
      <protection locked="0" hidden="1"/>
    </xf>
    <xf numFmtId="0" fontId="5" fillId="0" borderId="5" xfId="0" applyFont="1" applyBorder="1" applyAlignment="1" applyProtection="1">
      <alignment horizontal="center" vertical="center"/>
      <protection locked="0" hidden="1"/>
    </xf>
    <xf numFmtId="0" fontId="5" fillId="0" borderId="3" xfId="0" applyFont="1" applyBorder="1" applyAlignment="1" applyProtection="1">
      <alignment horizontal="left" vertical="center" indent="2"/>
      <protection hidden="1"/>
    </xf>
    <xf numFmtId="1" fontId="5" fillId="0" borderId="2" xfId="0" applyNumberFormat="1" applyFont="1" applyBorder="1" applyAlignment="1" applyProtection="1">
      <alignment horizontal="center"/>
      <protection locked="0" hidden="1"/>
    </xf>
    <xf numFmtId="14" fontId="5" fillId="0" borderId="2" xfId="0" applyNumberFormat="1" applyFont="1" applyBorder="1" applyAlignment="1" applyProtection="1">
      <alignment horizontal="center"/>
      <protection locked="0"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 wrapText="1"/>
      <protection locked="0" hidden="1"/>
    </xf>
    <xf numFmtId="0" fontId="13" fillId="0" borderId="4" xfId="0" applyFont="1" applyBorder="1" applyAlignment="1" applyProtection="1">
      <alignment horizontal="center" vertical="center" wrapText="1"/>
      <protection locked="0" hidden="1"/>
    </xf>
    <xf numFmtId="0" fontId="13" fillId="0" borderId="5" xfId="0" applyFont="1" applyBorder="1" applyAlignment="1" applyProtection="1">
      <alignment horizontal="center" vertical="center" wrapText="1"/>
      <protection locked="0" hidden="1"/>
    </xf>
    <xf numFmtId="0" fontId="19" fillId="0" borderId="3" xfId="0" applyFont="1" applyBorder="1" applyAlignment="1" applyProtection="1">
      <alignment horizontal="left" vertical="center" wrapText="1" indent="1"/>
      <protection locked="0" hidden="1"/>
    </xf>
    <xf numFmtId="0" fontId="19" fillId="0" borderId="4" xfId="0" applyFont="1" applyBorder="1" applyAlignment="1" applyProtection="1">
      <alignment horizontal="left" vertical="center" wrapText="1" indent="1"/>
      <protection locked="0" hidden="1"/>
    </xf>
    <xf numFmtId="0" fontId="19" fillId="0" borderId="5" xfId="0" applyFont="1" applyBorder="1" applyAlignment="1" applyProtection="1">
      <alignment horizontal="left" vertical="center" wrapText="1" indent="1"/>
      <protection locked="0" hidden="1"/>
    </xf>
    <xf numFmtId="0" fontId="23" fillId="0" borderId="2" xfId="0" applyFont="1" applyBorder="1" applyAlignment="1" applyProtection="1">
      <alignment horizontal="left" vertical="center" wrapText="1" indent="2"/>
      <protection hidden="1"/>
    </xf>
    <xf numFmtId="0" fontId="23" fillId="0" borderId="8" xfId="0" applyFont="1" applyBorder="1" applyAlignment="1" applyProtection="1">
      <alignment horizontal="left" vertical="center" wrapText="1" indent="2"/>
      <protection hidden="1"/>
    </xf>
    <xf numFmtId="0" fontId="23" fillId="0" borderId="12" xfId="0" applyFont="1" applyBorder="1" applyAlignment="1" applyProtection="1">
      <alignment horizontal="left" vertical="center" wrapText="1" indent="2"/>
      <protection hidden="1"/>
    </xf>
    <xf numFmtId="0" fontId="23" fillId="0" borderId="9" xfId="0" applyFont="1" applyBorder="1" applyAlignment="1" applyProtection="1">
      <alignment horizontal="left" vertical="center" wrapText="1" indent="2"/>
      <protection hidden="1"/>
    </xf>
    <xf numFmtId="0" fontId="23" fillId="0" borderId="14" xfId="0" applyFont="1" applyBorder="1" applyAlignment="1" applyProtection="1">
      <alignment horizontal="left" vertical="center" wrapText="1" indent="2"/>
      <protection hidden="1"/>
    </xf>
    <xf numFmtId="0" fontId="23" fillId="0" borderId="0" xfId="0" applyFont="1" applyAlignment="1" applyProtection="1">
      <alignment horizontal="left" vertical="center" wrapText="1" indent="2"/>
      <protection hidden="1"/>
    </xf>
    <xf numFmtId="0" fontId="23" fillId="0" borderId="13" xfId="0" applyFont="1" applyBorder="1" applyAlignment="1" applyProtection="1">
      <alignment horizontal="left" vertical="center" wrapText="1" indent="2"/>
      <protection hidden="1"/>
    </xf>
    <xf numFmtId="0" fontId="23" fillId="0" borderId="10" xfId="0" applyFont="1" applyBorder="1" applyAlignment="1" applyProtection="1">
      <alignment horizontal="left" vertical="center" wrapText="1" indent="2"/>
      <protection hidden="1"/>
    </xf>
    <xf numFmtId="0" fontId="23" fillId="0" borderId="1" xfId="0" applyFont="1" applyBorder="1" applyAlignment="1" applyProtection="1">
      <alignment horizontal="left" vertical="center" wrapText="1" indent="2"/>
      <protection hidden="1"/>
    </xf>
    <xf numFmtId="0" fontId="23" fillId="0" borderId="11" xfId="0" applyFont="1" applyBorder="1" applyAlignment="1" applyProtection="1">
      <alignment horizontal="left" vertical="center" wrapText="1" indent="2"/>
      <protection hidden="1"/>
    </xf>
    <xf numFmtId="0" fontId="26" fillId="0" borderId="2" xfId="0" applyFont="1" applyBorder="1" applyAlignment="1" applyProtection="1">
      <alignment horizontal="left" vertical="center" wrapText="1" indent="2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locked="0" hidden="1"/>
    </xf>
    <xf numFmtId="0" fontId="5" fillId="0" borderId="4" xfId="0" applyFont="1" applyBorder="1" applyAlignment="1" applyProtection="1">
      <alignment horizontal="left" vertical="center" wrapText="1"/>
      <protection locked="0" hidden="1"/>
    </xf>
    <xf numFmtId="0" fontId="5" fillId="0" borderId="5" xfId="0" applyFont="1" applyBorder="1" applyAlignment="1" applyProtection="1">
      <alignment horizontal="left" vertical="center" wrapText="1"/>
      <protection locked="0" hidden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236220</xdr:colOff>
      <xdr:row>0</xdr:row>
      <xdr:rowOff>99060</xdr:rowOff>
    </xdr:from>
    <xdr:to>
      <xdr:col>17</xdr:col>
      <xdr:colOff>7620</xdr:colOff>
      <xdr:row>2</xdr:row>
      <xdr:rowOff>160020</xdr:rowOff>
    </xdr:to>
    <xdr:sp macro="" textlink="">
      <xdr:nvSpPr>
        <xdr:cNvPr id="2" name="Облачко с текстом: прямоугольное со скругленными углами 1">
          <a:extLst>
            <a:ext uri="{FF2B5EF4-FFF2-40B4-BE49-F238E27FC236}">
              <a16:creationId xmlns:a16="http://schemas.microsoft.com/office/drawing/2014/main" id="{C609A038-24BD-44EA-A3E3-1BAEE3E3605D}"/>
            </a:ext>
          </a:extLst>
        </xdr:cNvPr>
        <xdr:cNvSpPr/>
      </xdr:nvSpPr>
      <xdr:spPr>
        <a:xfrm>
          <a:off x="11849100" y="99060"/>
          <a:ext cx="4145280" cy="1455420"/>
        </a:xfrm>
        <a:prstGeom prst="wedgeRoundRectCallout">
          <a:avLst>
            <a:gd name="adj1" fmla="val -54657"/>
            <a:gd name="adj2" fmla="val 7297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20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В</a:t>
          </a:r>
          <a:r>
            <a:rPr lang="ru-RU" sz="2000" b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ячейках, подсвеченных розовым - необходимо выбрать значение из выпадающего списка</a:t>
          </a:r>
          <a:endParaRPr lang="ru-RU" sz="2000" b="0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P210"/>
  <sheetViews>
    <sheetView tabSelected="1" view="pageBreakPreview" topLeftCell="A187" zoomScale="85" zoomScaleNormal="85" zoomScaleSheetLayoutView="85" workbookViewId="0">
      <selection activeCell="I127" sqref="I127"/>
    </sheetView>
  </sheetViews>
  <sheetFormatPr defaultColWidth="9.140625" defaultRowHeight="18.75" x14ac:dyDescent="0.3"/>
  <cols>
    <col min="1" max="1" width="5" style="44" customWidth="1"/>
    <col min="2" max="2" width="14.7109375" style="44" customWidth="1"/>
    <col min="3" max="3" width="14.42578125" style="44" customWidth="1"/>
    <col min="4" max="4" width="17.140625" style="44" customWidth="1"/>
    <col min="5" max="5" width="15.28515625" style="44" customWidth="1"/>
    <col min="6" max="9" width="20.5703125" style="16" customWidth="1"/>
    <col min="10" max="10" width="20.5703125" style="17" customWidth="1"/>
    <col min="11" max="16384" width="9.140625" style="16"/>
  </cols>
  <sheetData>
    <row r="1" spans="1:10" ht="75" customHeight="1" x14ac:dyDescent="0.3">
      <c r="A1" s="114" t="s">
        <v>207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35.25" customHeight="1" x14ac:dyDescent="0.3">
      <c r="A2" s="130"/>
      <c r="B2" s="130"/>
      <c r="C2" s="130"/>
      <c r="D2" s="130"/>
      <c r="E2" s="130"/>
      <c r="F2" s="130"/>
      <c r="G2" s="130"/>
      <c r="H2" s="130"/>
      <c r="I2" s="130"/>
      <c r="J2" s="130"/>
    </row>
    <row r="3" spans="1:10" ht="21" x14ac:dyDescent="0.3">
      <c r="A3" s="131" t="s">
        <v>19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ht="25.9" customHeight="1" x14ac:dyDescent="0.4">
      <c r="B4" s="47"/>
      <c r="G4" s="48" t="s">
        <v>208</v>
      </c>
      <c r="H4" s="124" t="s">
        <v>258</v>
      </c>
      <c r="I4" s="125"/>
      <c r="J4" s="126"/>
    </row>
    <row r="5" spans="1:10" ht="42" customHeight="1" x14ac:dyDescent="0.35">
      <c r="A5" s="90" t="s">
        <v>3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28.5" x14ac:dyDescent="0.3">
      <c r="A6" s="144" t="s">
        <v>51</v>
      </c>
      <c r="B6" s="145"/>
      <c r="C6" s="145"/>
      <c r="D6" s="145"/>
      <c r="E6" s="146"/>
      <c r="F6" s="147" t="s">
        <v>256</v>
      </c>
      <c r="G6" s="147"/>
      <c r="H6" s="147"/>
      <c r="I6" s="147"/>
      <c r="J6" s="147"/>
    </row>
    <row r="7" spans="1:10" ht="45" customHeight="1" x14ac:dyDescent="0.3">
      <c r="A7" s="144" t="s">
        <v>204</v>
      </c>
      <c r="B7" s="145"/>
      <c r="C7" s="145"/>
      <c r="D7" s="145"/>
      <c r="E7" s="146"/>
      <c r="F7" s="147" t="s">
        <v>257</v>
      </c>
      <c r="G7" s="147"/>
      <c r="H7" s="147"/>
      <c r="I7" s="147"/>
      <c r="J7" s="147"/>
    </row>
    <row r="8" spans="1:10" ht="28.5" x14ac:dyDescent="0.3">
      <c r="A8" s="139" t="s">
        <v>203</v>
      </c>
      <c r="B8" s="139"/>
      <c r="C8" s="139"/>
      <c r="D8" s="139"/>
      <c r="E8" s="140"/>
      <c r="F8" s="147" t="s">
        <v>261</v>
      </c>
      <c r="G8" s="147"/>
      <c r="H8" s="147"/>
      <c r="I8" s="147"/>
      <c r="J8" s="147"/>
    </row>
    <row r="9" spans="1:10" ht="25.15" customHeight="1" x14ac:dyDescent="0.3">
      <c r="A9" s="220" t="s">
        <v>59</v>
      </c>
      <c r="B9" s="139"/>
      <c r="C9" s="139"/>
      <c r="D9" s="139"/>
      <c r="E9" s="140"/>
      <c r="F9" s="141"/>
      <c r="G9" s="142"/>
      <c r="H9" s="142"/>
      <c r="I9" s="142"/>
      <c r="J9" s="143"/>
    </row>
    <row r="10" spans="1:10" ht="25.15" customHeight="1" x14ac:dyDescent="0.3">
      <c r="A10" s="121" t="s">
        <v>52</v>
      </c>
      <c r="B10" s="121"/>
      <c r="C10" s="121"/>
      <c r="D10" s="121"/>
      <c r="E10" s="121"/>
      <c r="F10" s="148"/>
      <c r="G10" s="148"/>
      <c r="H10" s="148"/>
      <c r="I10" s="148"/>
      <c r="J10" s="148"/>
    </row>
    <row r="11" spans="1:10" ht="25.15" customHeight="1" x14ac:dyDescent="0.3">
      <c r="A11" s="121" t="s">
        <v>67</v>
      </c>
      <c r="B11" s="121"/>
      <c r="C11" s="121"/>
      <c r="D11" s="121"/>
      <c r="E11" s="121"/>
      <c r="F11" s="221"/>
      <c r="G11" s="221"/>
      <c r="H11" s="221"/>
      <c r="I11" s="221"/>
      <c r="J11" s="221"/>
    </row>
    <row r="12" spans="1:10" ht="25.15" customHeight="1" x14ac:dyDescent="0.3">
      <c r="A12" s="121" t="s">
        <v>191</v>
      </c>
      <c r="B12" s="121"/>
      <c r="C12" s="121"/>
      <c r="D12" s="121"/>
      <c r="E12" s="121"/>
      <c r="F12" s="222"/>
      <c r="G12" s="222"/>
      <c r="H12" s="222"/>
      <c r="I12" s="222"/>
      <c r="J12" s="222"/>
    </row>
    <row r="13" spans="1:10" ht="25.15" customHeight="1" x14ac:dyDescent="0.3">
      <c r="A13" s="121" t="s">
        <v>4</v>
      </c>
      <c r="B13" s="121"/>
      <c r="C13" s="121"/>
      <c r="D13" s="121"/>
      <c r="E13" s="121"/>
      <c r="F13" s="148"/>
      <c r="G13" s="148"/>
      <c r="H13" s="148"/>
      <c r="I13" s="148"/>
      <c r="J13" s="148"/>
    </row>
    <row r="14" spans="1:10" ht="25.15" customHeight="1" x14ac:dyDescent="0.3">
      <c r="A14" s="121" t="s">
        <v>1</v>
      </c>
      <c r="B14" s="121"/>
      <c r="C14" s="121"/>
      <c r="D14" s="121"/>
      <c r="E14" s="121"/>
      <c r="F14" s="148"/>
      <c r="G14" s="148"/>
      <c r="H14" s="148"/>
      <c r="I14" s="148"/>
      <c r="J14" s="148"/>
    </row>
    <row r="15" spans="1:10" ht="25.15" customHeight="1" x14ac:dyDescent="0.3">
      <c r="A15" s="121" t="s">
        <v>2</v>
      </c>
      <c r="B15" s="121"/>
      <c r="C15" s="121"/>
      <c r="D15" s="121"/>
      <c r="E15" s="121"/>
      <c r="F15" s="148"/>
      <c r="G15" s="148"/>
      <c r="H15" s="148"/>
      <c r="I15" s="148"/>
      <c r="J15" s="148"/>
    </row>
    <row r="16" spans="1:10" ht="33" customHeight="1" x14ac:dyDescent="0.3">
      <c r="A16" s="75" t="s">
        <v>0</v>
      </c>
      <c r="B16" s="75"/>
      <c r="C16" s="75"/>
      <c r="D16" s="75"/>
      <c r="E16" s="75"/>
      <c r="F16" s="75"/>
      <c r="G16" s="75"/>
      <c r="H16" s="75"/>
      <c r="I16" s="75"/>
      <c r="J16" s="75"/>
    </row>
    <row r="17" spans="1:12" ht="52.15" customHeight="1" x14ac:dyDescent="0.3">
      <c r="A17" s="127" t="s">
        <v>214</v>
      </c>
      <c r="B17" s="128"/>
      <c r="C17" s="129"/>
      <c r="D17" s="132" t="s">
        <v>262</v>
      </c>
      <c r="E17" s="133"/>
      <c r="F17" s="127" t="s">
        <v>222</v>
      </c>
      <c r="G17" s="129"/>
      <c r="H17" s="86"/>
      <c r="I17" s="87"/>
      <c r="J17" s="88"/>
    </row>
    <row r="18" spans="1:12" ht="64.150000000000006" customHeight="1" x14ac:dyDescent="0.3">
      <c r="A18" s="127" t="s">
        <v>216</v>
      </c>
      <c r="B18" s="128"/>
      <c r="C18" s="129"/>
      <c r="D18" s="134" t="s">
        <v>263</v>
      </c>
      <c r="E18" s="135"/>
      <c r="F18" s="127" t="s">
        <v>215</v>
      </c>
      <c r="G18" s="129"/>
      <c r="H18" s="136"/>
      <c r="I18" s="137"/>
      <c r="J18" s="138"/>
    </row>
    <row r="19" spans="1:12" ht="51" customHeight="1" x14ac:dyDescent="0.3">
      <c r="A19" s="109" t="s">
        <v>210</v>
      </c>
      <c r="B19" s="223"/>
      <c r="C19" s="223"/>
      <c r="D19" s="223"/>
      <c r="E19" s="110"/>
      <c r="F19" s="224"/>
      <c r="G19" s="225"/>
      <c r="H19" s="225"/>
      <c r="I19" s="225"/>
      <c r="J19" s="226"/>
    </row>
    <row r="20" spans="1:12" ht="36" customHeight="1" x14ac:dyDescent="0.3">
      <c r="A20" s="75" t="s">
        <v>31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2" ht="46.9" customHeight="1" x14ac:dyDescent="0.3">
      <c r="A21" s="67" t="s">
        <v>224</v>
      </c>
      <c r="B21" s="68"/>
      <c r="C21" s="68"/>
      <c r="D21" s="68"/>
      <c r="E21" s="68"/>
      <c r="F21" s="69"/>
      <c r="G21" s="94" t="s">
        <v>263</v>
      </c>
      <c r="H21" s="95"/>
      <c r="I21" s="29" t="s">
        <v>209</v>
      </c>
      <c r="J21" s="57"/>
    </row>
    <row r="22" spans="1:12" ht="46.9" customHeight="1" x14ac:dyDescent="0.3">
      <c r="A22" s="67" t="s">
        <v>223</v>
      </c>
      <c r="B22" s="68"/>
      <c r="C22" s="68"/>
      <c r="D22" s="68"/>
      <c r="E22" s="68"/>
      <c r="F22" s="69"/>
      <c r="G22" s="94" t="s">
        <v>217</v>
      </c>
      <c r="H22" s="95"/>
      <c r="I22" s="29" t="s">
        <v>209</v>
      </c>
      <c r="J22" s="57"/>
    </row>
    <row r="23" spans="1:12" ht="75.599999999999994" customHeight="1" x14ac:dyDescent="0.3">
      <c r="A23" s="240" t="s">
        <v>242</v>
      </c>
      <c r="B23" s="240"/>
      <c r="C23" s="240"/>
      <c r="D23" s="240"/>
      <c r="E23" s="240"/>
      <c r="F23" s="240"/>
      <c r="G23" s="120"/>
      <c r="H23" s="120"/>
      <c r="I23" s="120"/>
      <c r="J23" s="120"/>
    </row>
    <row r="24" spans="1:12" ht="45" customHeight="1" x14ac:dyDescent="0.3">
      <c r="A24" s="83" t="s">
        <v>192</v>
      </c>
      <c r="B24" s="84"/>
      <c r="C24" s="84"/>
      <c r="D24" s="84"/>
      <c r="E24" s="85"/>
      <c r="F24" s="241" t="str">
        <f>IF(A2=0,"чтобы здесь появился текст, необходимо заполнить наименование проекта в самом начале бизнес-плана",A2)</f>
        <v>чтобы здесь появился текст, необходимо заполнить наименование проекта в самом начале бизнес-плана</v>
      </c>
      <c r="G24" s="241"/>
      <c r="H24" s="241"/>
      <c r="I24" s="241"/>
      <c r="J24" s="241"/>
    </row>
    <row r="25" spans="1:12" ht="39.6" customHeight="1" x14ac:dyDescent="0.3">
      <c r="A25" s="242" t="s">
        <v>151</v>
      </c>
      <c r="B25" s="243"/>
      <c r="C25" s="243"/>
      <c r="D25" s="243"/>
      <c r="E25" s="244"/>
      <c r="F25" s="245"/>
      <c r="G25" s="246"/>
      <c r="H25" s="246"/>
      <c r="I25" s="246"/>
      <c r="J25" s="247"/>
    </row>
    <row r="26" spans="1:12" ht="31.15" customHeight="1" x14ac:dyDescent="0.3">
      <c r="A26" s="75" t="s">
        <v>225</v>
      </c>
      <c r="B26" s="75"/>
      <c r="C26" s="75"/>
      <c r="D26" s="75"/>
      <c r="E26" s="75"/>
      <c r="F26" s="75"/>
      <c r="G26" s="75"/>
      <c r="H26" s="75"/>
      <c r="I26" s="75"/>
      <c r="J26" s="75"/>
    </row>
    <row r="27" spans="1:12" x14ac:dyDescent="0.3">
      <c r="A27" s="231" t="s">
        <v>227</v>
      </c>
      <c r="B27" s="232"/>
      <c r="C27" s="232"/>
      <c r="D27" s="232"/>
      <c r="E27" s="232"/>
      <c r="F27" s="233"/>
      <c r="G27" s="227" t="s">
        <v>228</v>
      </c>
      <c r="H27" s="228"/>
      <c r="I27" s="228"/>
      <c r="J27" s="229"/>
      <c r="L27" s="47"/>
    </row>
    <row r="28" spans="1:12" x14ac:dyDescent="0.3">
      <c r="A28" s="234"/>
      <c r="B28" s="235"/>
      <c r="C28" s="235"/>
      <c r="D28" s="235"/>
      <c r="E28" s="235"/>
      <c r="F28" s="236"/>
      <c r="G28" s="227" t="s">
        <v>187</v>
      </c>
      <c r="H28" s="228"/>
      <c r="I28" s="228"/>
      <c r="J28" s="229"/>
      <c r="L28" s="47"/>
    </row>
    <row r="29" spans="1:12" x14ac:dyDescent="0.3">
      <c r="A29" s="234"/>
      <c r="B29" s="235"/>
      <c r="C29" s="235"/>
      <c r="D29" s="235"/>
      <c r="E29" s="235"/>
      <c r="F29" s="236"/>
      <c r="G29" s="227" t="s">
        <v>188</v>
      </c>
      <c r="H29" s="228"/>
      <c r="I29" s="228"/>
      <c r="J29" s="229"/>
      <c r="L29" s="47"/>
    </row>
    <row r="30" spans="1:12" x14ac:dyDescent="0.3">
      <c r="A30" s="237"/>
      <c r="B30" s="238"/>
      <c r="C30" s="238"/>
      <c r="D30" s="238"/>
      <c r="E30" s="238"/>
      <c r="F30" s="239"/>
      <c r="G30" s="227" t="s">
        <v>189</v>
      </c>
      <c r="H30" s="228"/>
      <c r="I30" s="228"/>
      <c r="J30" s="229"/>
      <c r="L30" s="47"/>
    </row>
    <row r="31" spans="1:12" ht="87.6" customHeight="1" x14ac:dyDescent="0.3">
      <c r="A31" s="230" t="s">
        <v>229</v>
      </c>
      <c r="B31" s="230"/>
      <c r="C31" s="230"/>
      <c r="D31" s="230"/>
      <c r="E31" s="230"/>
      <c r="F31" s="230"/>
      <c r="G31" s="149"/>
      <c r="H31" s="150"/>
      <c r="I31" s="150"/>
      <c r="J31" s="151"/>
      <c r="L31" s="47"/>
    </row>
    <row r="32" spans="1:12" ht="22.15" customHeight="1" x14ac:dyDescent="0.35">
      <c r="A32" s="157" t="s">
        <v>219</v>
      </c>
      <c r="B32" s="158"/>
      <c r="C32" s="158"/>
      <c r="D32" s="158"/>
      <c r="E32" s="158"/>
      <c r="F32" s="159"/>
      <c r="G32" s="154" t="s">
        <v>230</v>
      </c>
      <c r="H32" s="155"/>
      <c r="I32" s="155"/>
      <c r="J32" s="156"/>
      <c r="L32" s="47"/>
    </row>
    <row r="33" spans="1:12" ht="54" customHeight="1" x14ac:dyDescent="0.3">
      <c r="A33" s="160" t="s">
        <v>218</v>
      </c>
      <c r="B33" s="161"/>
      <c r="C33" s="161"/>
      <c r="D33" s="161"/>
      <c r="E33" s="161"/>
      <c r="F33" s="162"/>
      <c r="G33" s="149"/>
      <c r="H33" s="150"/>
      <c r="I33" s="150"/>
      <c r="J33" s="151"/>
      <c r="L33" s="47"/>
    </row>
    <row r="34" spans="1:12" ht="45" customHeight="1" x14ac:dyDescent="0.3">
      <c r="A34" s="166" t="s">
        <v>241</v>
      </c>
      <c r="B34" s="166"/>
      <c r="C34" s="166"/>
      <c r="D34" s="166"/>
      <c r="E34" s="166"/>
      <c r="F34" s="166"/>
      <c r="G34" s="163" t="s">
        <v>237</v>
      </c>
      <c r="H34" s="164"/>
      <c r="I34" s="164"/>
      <c r="J34" s="165"/>
      <c r="L34" s="47"/>
    </row>
    <row r="35" spans="1:12" ht="57" customHeight="1" x14ac:dyDescent="0.3">
      <c r="A35" s="166"/>
      <c r="B35" s="166"/>
      <c r="C35" s="166"/>
      <c r="D35" s="166"/>
      <c r="E35" s="166"/>
      <c r="F35" s="166"/>
      <c r="G35" s="149"/>
      <c r="H35" s="150"/>
      <c r="I35" s="150"/>
      <c r="J35" s="151"/>
      <c r="L35" s="47"/>
    </row>
    <row r="36" spans="1:12" ht="22.15" customHeight="1" x14ac:dyDescent="0.3">
      <c r="A36" s="172" t="s">
        <v>252</v>
      </c>
      <c r="B36" s="172"/>
      <c r="C36" s="172"/>
      <c r="D36" s="172"/>
      <c r="E36" s="172"/>
      <c r="F36" s="172"/>
      <c r="G36" s="167" t="s">
        <v>247</v>
      </c>
      <c r="H36" s="168"/>
      <c r="I36" s="168"/>
      <c r="J36" s="169"/>
    </row>
    <row r="37" spans="1:12" ht="35.450000000000003" customHeight="1" x14ac:dyDescent="0.3">
      <c r="A37" s="173"/>
      <c r="B37" s="173"/>
      <c r="C37" s="173"/>
      <c r="D37" s="173"/>
      <c r="E37" s="173"/>
      <c r="F37" s="173"/>
      <c r="G37" s="170"/>
      <c r="H37" s="170"/>
      <c r="I37" s="170"/>
      <c r="J37" s="171"/>
    </row>
    <row r="38" spans="1:12" ht="18" customHeight="1" x14ac:dyDescent="0.3">
      <c r="A38" s="175" t="s">
        <v>226</v>
      </c>
      <c r="B38" s="175"/>
      <c r="C38" s="175"/>
      <c r="D38" s="175"/>
      <c r="E38" s="175"/>
      <c r="F38" s="175"/>
      <c r="G38" s="174" t="s">
        <v>260</v>
      </c>
      <c r="H38" s="174"/>
      <c r="I38" s="174"/>
      <c r="J38" s="174"/>
    </row>
    <row r="39" spans="1:12" ht="54.6" customHeight="1" x14ac:dyDescent="0.3">
      <c r="A39" s="175" t="s">
        <v>220</v>
      </c>
      <c r="B39" s="175"/>
      <c r="C39" s="175"/>
      <c r="D39" s="175"/>
      <c r="E39" s="175"/>
      <c r="F39" s="175"/>
      <c r="G39" s="176"/>
      <c r="H39" s="176"/>
      <c r="I39" s="176"/>
      <c r="J39" s="176"/>
    </row>
    <row r="40" spans="1:12" x14ac:dyDescent="0.3">
      <c r="A40" s="70" t="s">
        <v>211</v>
      </c>
      <c r="B40" s="71"/>
      <c r="C40" s="71"/>
      <c r="D40" s="71"/>
      <c r="E40" s="71"/>
      <c r="F40" s="71"/>
      <c r="G40" s="71"/>
      <c r="H40" s="71"/>
      <c r="I40" s="72"/>
      <c r="J40" s="58">
        <f>H108</f>
        <v>0</v>
      </c>
    </row>
    <row r="41" spans="1:12" x14ac:dyDescent="0.3">
      <c r="A41" s="117" t="s">
        <v>32</v>
      </c>
      <c r="B41" s="118"/>
      <c r="C41" s="118"/>
      <c r="D41" s="118"/>
      <c r="E41" s="118"/>
      <c r="F41" s="118"/>
      <c r="G41" s="118"/>
      <c r="H41" s="118"/>
      <c r="I41" s="119"/>
      <c r="J41" s="42">
        <f>J206</f>
        <v>0</v>
      </c>
    </row>
    <row r="42" spans="1:12" x14ac:dyDescent="0.3">
      <c r="A42" s="117" t="s">
        <v>47</v>
      </c>
      <c r="B42" s="118"/>
      <c r="C42" s="118"/>
      <c r="D42" s="118"/>
      <c r="E42" s="118"/>
      <c r="F42" s="118"/>
      <c r="G42" s="118"/>
      <c r="H42" s="118"/>
      <c r="I42" s="119"/>
      <c r="J42" s="18">
        <f>J203/1000</f>
        <v>0</v>
      </c>
    </row>
    <row r="43" spans="1:12" x14ac:dyDescent="0.3">
      <c r="A43" s="117" t="s">
        <v>33</v>
      </c>
      <c r="B43" s="118"/>
      <c r="C43" s="118"/>
      <c r="D43" s="118"/>
      <c r="E43" s="118"/>
      <c r="F43" s="118"/>
      <c r="G43" s="118"/>
      <c r="H43" s="118"/>
      <c r="I43" s="119"/>
      <c r="J43" s="41">
        <f>J205</f>
        <v>0</v>
      </c>
    </row>
    <row r="44" spans="1:12" x14ac:dyDescent="0.3">
      <c r="A44" s="117" t="s">
        <v>60</v>
      </c>
      <c r="B44" s="118"/>
      <c r="C44" s="118"/>
      <c r="D44" s="118"/>
      <c r="E44" s="118"/>
      <c r="F44" s="118"/>
      <c r="G44" s="118"/>
      <c r="H44" s="118"/>
      <c r="I44" s="119"/>
      <c r="J44" s="18">
        <f>J202/1000</f>
        <v>0</v>
      </c>
    </row>
    <row r="45" spans="1:12" ht="33.75" x14ac:dyDescent="0.3">
      <c r="A45" s="177" t="s">
        <v>253</v>
      </c>
      <c r="B45" s="177"/>
      <c r="C45" s="177"/>
      <c r="D45" s="177"/>
      <c r="E45" s="177"/>
      <c r="F45" s="106"/>
      <c r="G45" s="179" t="s">
        <v>217</v>
      </c>
      <c r="H45" s="180"/>
      <c r="I45" s="180"/>
      <c r="J45" s="181"/>
    </row>
    <row r="46" spans="1:12" ht="64.150000000000006" customHeight="1" x14ac:dyDescent="0.3">
      <c r="A46" s="178" t="s">
        <v>221</v>
      </c>
      <c r="B46" s="178"/>
      <c r="C46" s="178"/>
      <c r="D46" s="178"/>
      <c r="E46" s="178"/>
      <c r="F46" s="178"/>
      <c r="G46" s="176"/>
      <c r="H46" s="176"/>
      <c r="I46" s="176"/>
      <c r="J46" s="176"/>
      <c r="L46" s="47"/>
    </row>
    <row r="47" spans="1:12" ht="26.25" x14ac:dyDescent="0.3">
      <c r="A47" s="75" t="s">
        <v>48</v>
      </c>
      <c r="B47" s="75"/>
      <c r="C47" s="75"/>
      <c r="D47" s="75"/>
      <c r="E47" s="75"/>
      <c r="F47" s="75"/>
      <c r="G47" s="75"/>
      <c r="H47" s="75"/>
      <c r="I47" s="75"/>
      <c r="J47" s="75"/>
      <c r="L47" s="47"/>
    </row>
    <row r="48" spans="1:12" ht="76.5" customHeight="1" x14ac:dyDescent="0.3">
      <c r="A48" s="153" t="s">
        <v>161</v>
      </c>
      <c r="B48" s="153"/>
      <c r="C48" s="153"/>
      <c r="D48" s="153"/>
      <c r="E48" s="153"/>
      <c r="F48" s="120"/>
      <c r="G48" s="120"/>
      <c r="H48" s="120"/>
      <c r="I48" s="120"/>
      <c r="J48" s="120"/>
    </row>
    <row r="49" spans="1:10" ht="76.5" customHeight="1" x14ac:dyDescent="0.3">
      <c r="A49" s="67" t="s">
        <v>163</v>
      </c>
      <c r="B49" s="68"/>
      <c r="C49" s="68"/>
      <c r="D49" s="68"/>
      <c r="E49" s="69"/>
      <c r="F49" s="86"/>
      <c r="G49" s="87"/>
      <c r="H49" s="87"/>
      <c r="I49" s="87"/>
      <c r="J49" s="88"/>
    </row>
    <row r="50" spans="1:10" ht="76.5" customHeight="1" x14ac:dyDescent="0.3">
      <c r="A50" s="153" t="s">
        <v>164</v>
      </c>
      <c r="B50" s="153"/>
      <c r="C50" s="153"/>
      <c r="D50" s="153"/>
      <c r="E50" s="153"/>
      <c r="F50" s="120"/>
      <c r="G50" s="120"/>
      <c r="H50" s="120"/>
      <c r="I50" s="120"/>
      <c r="J50" s="120"/>
    </row>
    <row r="51" spans="1:10" ht="100.15" customHeight="1" x14ac:dyDescent="0.3">
      <c r="A51" s="152" t="s">
        <v>162</v>
      </c>
      <c r="B51" s="152"/>
      <c r="C51" s="152"/>
      <c r="D51" s="152"/>
      <c r="E51" s="152"/>
      <c r="F51" s="120"/>
      <c r="G51" s="120"/>
      <c r="H51" s="120"/>
      <c r="I51" s="120"/>
      <c r="J51" s="120"/>
    </row>
    <row r="52" spans="1:10" x14ac:dyDescent="0.3">
      <c r="A52" s="30"/>
      <c r="B52" s="30"/>
      <c r="C52" s="30"/>
      <c r="D52" s="30"/>
      <c r="E52" s="30"/>
      <c r="F52" s="19"/>
      <c r="G52" s="19"/>
      <c r="H52" s="19"/>
      <c r="I52" s="19"/>
    </row>
    <row r="53" spans="1:10" x14ac:dyDescent="0.3">
      <c r="A53" s="187" t="s">
        <v>18</v>
      </c>
      <c r="B53" s="187"/>
      <c r="C53" s="187"/>
      <c r="D53" s="187"/>
      <c r="E53" s="187"/>
      <c r="F53" s="187"/>
      <c r="G53" s="187"/>
      <c r="H53" s="187"/>
      <c r="I53" s="187"/>
    </row>
    <row r="55" spans="1:10" x14ac:dyDescent="0.3">
      <c r="A55" s="187" t="s">
        <v>145</v>
      </c>
      <c r="B55" s="187"/>
      <c r="C55" s="187"/>
      <c r="D55" s="187"/>
      <c r="E55" s="187"/>
      <c r="F55" s="187"/>
      <c r="G55" s="187"/>
      <c r="H55" s="187"/>
      <c r="I55" s="187"/>
    </row>
    <row r="56" spans="1:10" ht="56.25" x14ac:dyDescent="0.3">
      <c r="A56" s="13" t="s">
        <v>5</v>
      </c>
      <c r="B56" s="73" t="s">
        <v>6</v>
      </c>
      <c r="C56" s="73"/>
      <c r="D56" s="73"/>
      <c r="E56" s="73"/>
      <c r="F56" s="73"/>
      <c r="G56" s="73"/>
      <c r="H56" s="13" t="s">
        <v>55</v>
      </c>
      <c r="I56" s="13" t="s">
        <v>143</v>
      </c>
      <c r="J56" s="13" t="s">
        <v>144</v>
      </c>
    </row>
    <row r="57" spans="1:10" s="21" customFormat="1" x14ac:dyDescent="0.25">
      <c r="A57" s="14">
        <v>1</v>
      </c>
      <c r="B57" s="116" t="s">
        <v>166</v>
      </c>
      <c r="C57" s="116"/>
      <c r="D57" s="116"/>
      <c r="E57" s="116"/>
      <c r="F57" s="116"/>
      <c r="G57" s="116"/>
      <c r="H57" s="116"/>
      <c r="I57" s="116"/>
      <c r="J57" s="20">
        <f>+SUM(J58:J97)</f>
        <v>0</v>
      </c>
    </row>
    <row r="58" spans="1:10" x14ac:dyDescent="0.3">
      <c r="A58" s="49" t="s">
        <v>56</v>
      </c>
      <c r="B58" s="74"/>
      <c r="C58" s="74"/>
      <c r="D58" s="74"/>
      <c r="E58" s="74"/>
      <c r="F58" s="74"/>
      <c r="G58" s="74"/>
      <c r="H58" s="23"/>
      <c r="I58" s="23"/>
      <c r="J58" s="34">
        <f>H58*I58</f>
        <v>0</v>
      </c>
    </row>
    <row r="59" spans="1:10" x14ac:dyDescent="0.3">
      <c r="A59" s="49" t="s">
        <v>57</v>
      </c>
      <c r="B59" s="74"/>
      <c r="C59" s="74"/>
      <c r="D59" s="74"/>
      <c r="E59" s="74"/>
      <c r="F59" s="74"/>
      <c r="G59" s="74"/>
      <c r="H59" s="23"/>
      <c r="I59" s="23"/>
      <c r="J59" s="34">
        <f t="shared" ref="J59:J76" si="0">H59*I59</f>
        <v>0</v>
      </c>
    </row>
    <row r="60" spans="1:10" x14ac:dyDescent="0.3">
      <c r="A60" s="49" t="s">
        <v>58</v>
      </c>
      <c r="B60" s="74"/>
      <c r="C60" s="74"/>
      <c r="D60" s="74"/>
      <c r="E60" s="74"/>
      <c r="F60" s="74"/>
      <c r="G60" s="74"/>
      <c r="H60" s="23"/>
      <c r="I60" s="23"/>
      <c r="J60" s="34">
        <f t="shared" si="0"/>
        <v>0</v>
      </c>
    </row>
    <row r="61" spans="1:10" x14ac:dyDescent="0.3">
      <c r="A61" s="49" t="s">
        <v>63</v>
      </c>
      <c r="B61" s="74"/>
      <c r="C61" s="74"/>
      <c r="D61" s="74"/>
      <c r="E61" s="74"/>
      <c r="F61" s="74"/>
      <c r="G61" s="74"/>
      <c r="H61" s="23"/>
      <c r="I61" s="23"/>
      <c r="J61" s="34">
        <f t="shared" si="0"/>
        <v>0</v>
      </c>
    </row>
    <row r="62" spans="1:10" x14ac:dyDescent="0.3">
      <c r="A62" s="49" t="s">
        <v>64</v>
      </c>
      <c r="B62" s="74"/>
      <c r="C62" s="74"/>
      <c r="D62" s="74"/>
      <c r="E62" s="74"/>
      <c r="F62" s="74"/>
      <c r="G62" s="74"/>
      <c r="H62" s="23"/>
      <c r="I62" s="23"/>
      <c r="J62" s="34">
        <f t="shared" si="0"/>
        <v>0</v>
      </c>
    </row>
    <row r="63" spans="1:10" x14ac:dyDescent="0.3">
      <c r="A63" s="49" t="s">
        <v>65</v>
      </c>
      <c r="B63" s="74"/>
      <c r="C63" s="74"/>
      <c r="D63" s="74"/>
      <c r="E63" s="74"/>
      <c r="F63" s="74"/>
      <c r="G63" s="74"/>
      <c r="H63" s="23"/>
      <c r="I63" s="23"/>
      <c r="J63" s="34">
        <f t="shared" si="0"/>
        <v>0</v>
      </c>
    </row>
    <row r="64" spans="1:10" x14ac:dyDescent="0.3">
      <c r="A64" s="49" t="s">
        <v>66</v>
      </c>
      <c r="B64" s="74"/>
      <c r="C64" s="74"/>
      <c r="D64" s="74"/>
      <c r="E64" s="74"/>
      <c r="F64" s="74"/>
      <c r="G64" s="74"/>
      <c r="H64" s="23"/>
      <c r="I64" s="23"/>
      <c r="J64" s="34">
        <f t="shared" si="0"/>
        <v>0</v>
      </c>
    </row>
    <row r="65" spans="1:10" x14ac:dyDescent="0.3">
      <c r="A65" s="49" t="s">
        <v>84</v>
      </c>
      <c r="B65" s="74"/>
      <c r="C65" s="74"/>
      <c r="D65" s="74"/>
      <c r="E65" s="74"/>
      <c r="F65" s="74"/>
      <c r="G65" s="74"/>
      <c r="H65" s="23"/>
      <c r="I65" s="23"/>
      <c r="J65" s="34">
        <f t="shared" si="0"/>
        <v>0</v>
      </c>
    </row>
    <row r="66" spans="1:10" x14ac:dyDescent="0.3">
      <c r="A66" s="49" t="s">
        <v>85</v>
      </c>
      <c r="B66" s="74"/>
      <c r="C66" s="74"/>
      <c r="D66" s="74"/>
      <c r="E66" s="74"/>
      <c r="F66" s="74"/>
      <c r="G66" s="74"/>
      <c r="H66" s="23"/>
      <c r="I66" s="23"/>
      <c r="J66" s="34">
        <f t="shared" si="0"/>
        <v>0</v>
      </c>
    </row>
    <row r="67" spans="1:10" x14ac:dyDescent="0.3">
      <c r="A67" s="49" t="s">
        <v>86</v>
      </c>
      <c r="B67" s="74"/>
      <c r="C67" s="74"/>
      <c r="D67" s="74"/>
      <c r="E67" s="74"/>
      <c r="F67" s="74"/>
      <c r="G67" s="74"/>
      <c r="H67" s="23"/>
      <c r="I67" s="23"/>
      <c r="J67" s="34">
        <f t="shared" si="0"/>
        <v>0</v>
      </c>
    </row>
    <row r="68" spans="1:10" x14ac:dyDescent="0.3">
      <c r="A68" s="49" t="s">
        <v>87</v>
      </c>
      <c r="B68" s="74"/>
      <c r="C68" s="74"/>
      <c r="D68" s="74"/>
      <c r="E68" s="74"/>
      <c r="F68" s="74"/>
      <c r="G68" s="74"/>
      <c r="H68" s="23"/>
      <c r="I68" s="23"/>
      <c r="J68" s="34">
        <f t="shared" si="0"/>
        <v>0</v>
      </c>
    </row>
    <row r="69" spans="1:10" x14ac:dyDescent="0.3">
      <c r="A69" s="49" t="s">
        <v>88</v>
      </c>
      <c r="B69" s="74"/>
      <c r="C69" s="74"/>
      <c r="D69" s="74"/>
      <c r="E69" s="74"/>
      <c r="F69" s="74"/>
      <c r="G69" s="74"/>
      <c r="H69" s="23"/>
      <c r="I69" s="23"/>
      <c r="J69" s="34">
        <f t="shared" si="0"/>
        <v>0</v>
      </c>
    </row>
    <row r="70" spans="1:10" x14ac:dyDescent="0.3">
      <c r="A70" s="49" t="s">
        <v>89</v>
      </c>
      <c r="B70" s="74"/>
      <c r="C70" s="74"/>
      <c r="D70" s="74"/>
      <c r="E70" s="74"/>
      <c r="F70" s="74"/>
      <c r="G70" s="74"/>
      <c r="H70" s="23"/>
      <c r="I70" s="23"/>
      <c r="J70" s="34">
        <f t="shared" si="0"/>
        <v>0</v>
      </c>
    </row>
    <row r="71" spans="1:10" x14ac:dyDescent="0.3">
      <c r="A71" s="49" t="s">
        <v>90</v>
      </c>
      <c r="B71" s="74"/>
      <c r="C71" s="74"/>
      <c r="D71" s="74"/>
      <c r="E71" s="74"/>
      <c r="F71" s="74"/>
      <c r="G71" s="74"/>
      <c r="H71" s="23"/>
      <c r="I71" s="23"/>
      <c r="J71" s="34">
        <f t="shared" si="0"/>
        <v>0</v>
      </c>
    </row>
    <row r="72" spans="1:10" x14ac:dyDescent="0.3">
      <c r="A72" s="49" t="s">
        <v>101</v>
      </c>
      <c r="B72" s="74"/>
      <c r="C72" s="74"/>
      <c r="D72" s="74"/>
      <c r="E72" s="74"/>
      <c r="F72" s="74"/>
      <c r="G72" s="74"/>
      <c r="H72" s="23"/>
      <c r="I72" s="23"/>
      <c r="J72" s="34">
        <f t="shared" si="0"/>
        <v>0</v>
      </c>
    </row>
    <row r="73" spans="1:10" x14ac:dyDescent="0.3">
      <c r="A73" s="49" t="s">
        <v>102</v>
      </c>
      <c r="B73" s="74"/>
      <c r="C73" s="74"/>
      <c r="D73" s="74"/>
      <c r="E73" s="74"/>
      <c r="F73" s="74"/>
      <c r="G73" s="74"/>
      <c r="H73" s="23"/>
      <c r="I73" s="23"/>
      <c r="J73" s="34">
        <f t="shared" si="0"/>
        <v>0</v>
      </c>
    </row>
    <row r="74" spans="1:10" x14ac:dyDescent="0.3">
      <c r="A74" s="49" t="s">
        <v>103</v>
      </c>
      <c r="B74" s="74"/>
      <c r="C74" s="74"/>
      <c r="D74" s="74"/>
      <c r="E74" s="74"/>
      <c r="F74" s="74"/>
      <c r="G74" s="74"/>
      <c r="H74" s="23"/>
      <c r="I74" s="23"/>
      <c r="J74" s="34">
        <f t="shared" si="0"/>
        <v>0</v>
      </c>
    </row>
    <row r="75" spans="1:10" x14ac:dyDescent="0.3">
      <c r="A75" s="49" t="s">
        <v>104</v>
      </c>
      <c r="B75" s="74"/>
      <c r="C75" s="74"/>
      <c r="D75" s="74"/>
      <c r="E75" s="74"/>
      <c r="F75" s="74"/>
      <c r="G75" s="74"/>
      <c r="H75" s="23"/>
      <c r="I75" s="23"/>
      <c r="J75" s="34">
        <f t="shared" si="0"/>
        <v>0</v>
      </c>
    </row>
    <row r="76" spans="1:10" x14ac:dyDescent="0.3">
      <c r="A76" s="49" t="s">
        <v>105</v>
      </c>
      <c r="B76" s="74"/>
      <c r="C76" s="74"/>
      <c r="D76" s="74"/>
      <c r="E76" s="74"/>
      <c r="F76" s="74"/>
      <c r="G76" s="74"/>
      <c r="H76" s="23"/>
      <c r="I76" s="23"/>
      <c r="J76" s="34">
        <f t="shared" si="0"/>
        <v>0</v>
      </c>
    </row>
    <row r="77" spans="1:10" x14ac:dyDescent="0.3">
      <c r="A77" s="49" t="s">
        <v>106</v>
      </c>
      <c r="B77" s="74"/>
      <c r="C77" s="74"/>
      <c r="D77" s="74"/>
      <c r="E77" s="74"/>
      <c r="F77" s="74"/>
      <c r="G77" s="74"/>
      <c r="H77" s="23"/>
      <c r="I77" s="23"/>
      <c r="J77" s="34">
        <f>H77*I77</f>
        <v>0</v>
      </c>
    </row>
    <row r="78" spans="1:10" x14ac:dyDescent="0.3">
      <c r="A78" s="49" t="s">
        <v>167</v>
      </c>
      <c r="B78" s="74"/>
      <c r="C78" s="74"/>
      <c r="D78" s="74"/>
      <c r="E78" s="74"/>
      <c r="F78" s="74"/>
      <c r="G78" s="74"/>
      <c r="H78" s="23"/>
      <c r="I78" s="23"/>
      <c r="J78" s="34">
        <f t="shared" ref="J78:J97" si="1">H78*I78</f>
        <v>0</v>
      </c>
    </row>
    <row r="79" spans="1:10" x14ac:dyDescent="0.3">
      <c r="A79" s="49" t="s">
        <v>168</v>
      </c>
      <c r="B79" s="74"/>
      <c r="C79" s="74"/>
      <c r="D79" s="74"/>
      <c r="E79" s="74"/>
      <c r="F79" s="74"/>
      <c r="G79" s="74"/>
      <c r="H79" s="23"/>
      <c r="I79" s="23"/>
      <c r="J79" s="34">
        <f t="shared" si="1"/>
        <v>0</v>
      </c>
    </row>
    <row r="80" spans="1:10" x14ac:dyDescent="0.3">
      <c r="A80" s="49" t="s">
        <v>169</v>
      </c>
      <c r="B80" s="74"/>
      <c r="C80" s="74"/>
      <c r="D80" s="74"/>
      <c r="E80" s="74"/>
      <c r="F80" s="74"/>
      <c r="G80" s="74"/>
      <c r="H80" s="23"/>
      <c r="I80" s="23"/>
      <c r="J80" s="34">
        <f t="shared" si="1"/>
        <v>0</v>
      </c>
    </row>
    <row r="81" spans="1:10" x14ac:dyDescent="0.3">
      <c r="A81" s="49" t="s">
        <v>170</v>
      </c>
      <c r="B81" s="74"/>
      <c r="C81" s="74"/>
      <c r="D81" s="74"/>
      <c r="E81" s="74"/>
      <c r="F81" s="74"/>
      <c r="G81" s="74"/>
      <c r="H81" s="23"/>
      <c r="I81" s="23"/>
      <c r="J81" s="34">
        <f t="shared" si="1"/>
        <v>0</v>
      </c>
    </row>
    <row r="82" spans="1:10" x14ac:dyDescent="0.3">
      <c r="A82" s="49" t="s">
        <v>171</v>
      </c>
      <c r="B82" s="74"/>
      <c r="C82" s="74"/>
      <c r="D82" s="74"/>
      <c r="E82" s="74"/>
      <c r="F82" s="74"/>
      <c r="G82" s="74"/>
      <c r="H82" s="23"/>
      <c r="I82" s="23"/>
      <c r="J82" s="34">
        <f t="shared" si="1"/>
        <v>0</v>
      </c>
    </row>
    <row r="83" spans="1:10" x14ac:dyDescent="0.3">
      <c r="A83" s="49" t="s">
        <v>172</v>
      </c>
      <c r="B83" s="74"/>
      <c r="C83" s="74"/>
      <c r="D83" s="74"/>
      <c r="E83" s="74"/>
      <c r="F83" s="74"/>
      <c r="G83" s="74"/>
      <c r="H83" s="23"/>
      <c r="I83" s="23"/>
      <c r="J83" s="34">
        <f t="shared" si="1"/>
        <v>0</v>
      </c>
    </row>
    <row r="84" spans="1:10" x14ac:dyDescent="0.3">
      <c r="A84" s="49" t="s">
        <v>173</v>
      </c>
      <c r="B84" s="74"/>
      <c r="C84" s="74"/>
      <c r="D84" s="74"/>
      <c r="E84" s="74"/>
      <c r="F84" s="74"/>
      <c r="G84" s="74"/>
      <c r="H84" s="23"/>
      <c r="I84" s="23"/>
      <c r="J84" s="34">
        <f t="shared" si="1"/>
        <v>0</v>
      </c>
    </row>
    <row r="85" spans="1:10" x14ac:dyDescent="0.3">
      <c r="A85" s="49" t="s">
        <v>174</v>
      </c>
      <c r="B85" s="74"/>
      <c r="C85" s="74"/>
      <c r="D85" s="74"/>
      <c r="E85" s="74"/>
      <c r="F85" s="74"/>
      <c r="G85" s="74"/>
      <c r="H85" s="23"/>
      <c r="I85" s="23"/>
      <c r="J85" s="34">
        <f t="shared" si="1"/>
        <v>0</v>
      </c>
    </row>
    <row r="86" spans="1:10" x14ac:dyDescent="0.3">
      <c r="A86" s="49" t="s">
        <v>175</v>
      </c>
      <c r="B86" s="74"/>
      <c r="C86" s="74"/>
      <c r="D86" s="74"/>
      <c r="E86" s="74"/>
      <c r="F86" s="74"/>
      <c r="G86" s="74"/>
      <c r="H86" s="23"/>
      <c r="I86" s="23"/>
      <c r="J86" s="34">
        <f t="shared" si="1"/>
        <v>0</v>
      </c>
    </row>
    <row r="87" spans="1:10" x14ac:dyDescent="0.3">
      <c r="A87" s="49" t="s">
        <v>176</v>
      </c>
      <c r="B87" s="74"/>
      <c r="C87" s="74"/>
      <c r="D87" s="74"/>
      <c r="E87" s="74"/>
      <c r="F87" s="74"/>
      <c r="G87" s="74"/>
      <c r="H87" s="23"/>
      <c r="I87" s="23"/>
      <c r="J87" s="34">
        <f t="shared" si="1"/>
        <v>0</v>
      </c>
    </row>
    <row r="88" spans="1:10" x14ac:dyDescent="0.3">
      <c r="A88" s="49" t="s">
        <v>177</v>
      </c>
      <c r="B88" s="74"/>
      <c r="C88" s="74"/>
      <c r="D88" s="74"/>
      <c r="E88" s="74"/>
      <c r="F88" s="74"/>
      <c r="G88" s="74"/>
      <c r="H88" s="23"/>
      <c r="I88" s="23"/>
      <c r="J88" s="34">
        <f t="shared" si="1"/>
        <v>0</v>
      </c>
    </row>
    <row r="89" spans="1:10" x14ac:dyDescent="0.3">
      <c r="A89" s="49" t="s">
        <v>178</v>
      </c>
      <c r="B89" s="74"/>
      <c r="C89" s="74"/>
      <c r="D89" s="74"/>
      <c r="E89" s="74"/>
      <c r="F89" s="74"/>
      <c r="G89" s="74"/>
      <c r="H89" s="23"/>
      <c r="I89" s="23"/>
      <c r="J89" s="34">
        <f t="shared" si="1"/>
        <v>0</v>
      </c>
    </row>
    <row r="90" spans="1:10" x14ac:dyDescent="0.3">
      <c r="A90" s="49" t="s">
        <v>179</v>
      </c>
      <c r="B90" s="74"/>
      <c r="C90" s="74"/>
      <c r="D90" s="74"/>
      <c r="E90" s="74"/>
      <c r="F90" s="74"/>
      <c r="G90" s="74"/>
      <c r="H90" s="23"/>
      <c r="I90" s="23"/>
      <c r="J90" s="34">
        <f t="shared" si="1"/>
        <v>0</v>
      </c>
    </row>
    <row r="91" spans="1:10" x14ac:dyDescent="0.3">
      <c r="A91" s="49" t="s">
        <v>180</v>
      </c>
      <c r="B91" s="74"/>
      <c r="C91" s="74"/>
      <c r="D91" s="74"/>
      <c r="E91" s="74"/>
      <c r="F91" s="74"/>
      <c r="G91" s="74"/>
      <c r="H91" s="23"/>
      <c r="I91" s="23"/>
      <c r="J91" s="34">
        <f t="shared" si="1"/>
        <v>0</v>
      </c>
    </row>
    <row r="92" spans="1:10" x14ac:dyDescent="0.3">
      <c r="A92" s="49" t="s">
        <v>181</v>
      </c>
      <c r="B92" s="74"/>
      <c r="C92" s="74"/>
      <c r="D92" s="74"/>
      <c r="E92" s="74"/>
      <c r="F92" s="74"/>
      <c r="G92" s="74"/>
      <c r="H92" s="23"/>
      <c r="I92" s="23"/>
      <c r="J92" s="34">
        <f t="shared" si="1"/>
        <v>0</v>
      </c>
    </row>
    <row r="93" spans="1:10" x14ac:dyDescent="0.3">
      <c r="A93" s="49" t="s">
        <v>182</v>
      </c>
      <c r="B93" s="74"/>
      <c r="C93" s="74"/>
      <c r="D93" s="74"/>
      <c r="E93" s="74"/>
      <c r="F93" s="74"/>
      <c r="G93" s="74"/>
      <c r="H93" s="23"/>
      <c r="I93" s="23"/>
      <c r="J93" s="34">
        <f t="shared" si="1"/>
        <v>0</v>
      </c>
    </row>
    <row r="94" spans="1:10" x14ac:dyDescent="0.3">
      <c r="A94" s="49" t="s">
        <v>183</v>
      </c>
      <c r="B94" s="74"/>
      <c r="C94" s="74"/>
      <c r="D94" s="74"/>
      <c r="E94" s="74"/>
      <c r="F94" s="74"/>
      <c r="G94" s="74"/>
      <c r="H94" s="23"/>
      <c r="I94" s="23"/>
      <c r="J94" s="34">
        <f t="shared" si="1"/>
        <v>0</v>
      </c>
    </row>
    <row r="95" spans="1:10" s="21" customFormat="1" x14ac:dyDescent="0.3">
      <c r="A95" s="49" t="s">
        <v>184</v>
      </c>
      <c r="B95" s="74"/>
      <c r="C95" s="74"/>
      <c r="D95" s="74"/>
      <c r="E95" s="74"/>
      <c r="F95" s="74"/>
      <c r="G95" s="74"/>
      <c r="H95" s="23"/>
      <c r="I95" s="23"/>
      <c r="J95" s="34">
        <f t="shared" si="1"/>
        <v>0</v>
      </c>
    </row>
    <row r="96" spans="1:10" x14ac:dyDescent="0.3">
      <c r="A96" s="49" t="s">
        <v>185</v>
      </c>
      <c r="B96" s="80"/>
      <c r="C96" s="80"/>
      <c r="D96" s="80"/>
      <c r="E96" s="80"/>
      <c r="F96" s="80"/>
      <c r="G96" s="80"/>
      <c r="H96" s="23"/>
      <c r="I96" s="23"/>
      <c r="J96" s="34">
        <f t="shared" si="1"/>
        <v>0</v>
      </c>
    </row>
    <row r="97" spans="1:10" x14ac:dyDescent="0.3">
      <c r="A97" s="49" t="s">
        <v>186</v>
      </c>
      <c r="B97" s="80"/>
      <c r="C97" s="80"/>
      <c r="D97" s="80"/>
      <c r="E97" s="80"/>
      <c r="F97" s="80"/>
      <c r="G97" s="80"/>
      <c r="H97" s="23"/>
      <c r="I97" s="23"/>
      <c r="J97" s="34">
        <f t="shared" si="1"/>
        <v>0</v>
      </c>
    </row>
    <row r="98" spans="1:10" x14ac:dyDescent="0.3">
      <c r="A98" s="43" t="s">
        <v>187</v>
      </c>
      <c r="B98" s="122" t="s">
        <v>193</v>
      </c>
      <c r="C98" s="123"/>
      <c r="D98" s="123"/>
      <c r="E98" s="123"/>
      <c r="F98" s="123"/>
      <c r="G98" s="123"/>
      <c r="H98" s="123"/>
      <c r="I98" s="36" t="str">
        <f>IFERROR(IF(J98/H108&gt;0.15,CONCATENATE("превышает лимит на  ",ROUND(J98/H108*100-15,2)," процентов"),"лимит не превышен"),"")</f>
        <v/>
      </c>
      <c r="J98" s="34">
        <f>J99</f>
        <v>0</v>
      </c>
    </row>
    <row r="99" spans="1:10" ht="34.5" customHeight="1" x14ac:dyDescent="0.3">
      <c r="A99" s="43" t="s">
        <v>195</v>
      </c>
      <c r="B99" s="217"/>
      <c r="C99" s="218"/>
      <c r="D99" s="218"/>
      <c r="E99" s="218"/>
      <c r="F99" s="218"/>
      <c r="G99" s="218"/>
      <c r="H99" s="218"/>
      <c r="I99" s="219"/>
      <c r="J99" s="35"/>
    </row>
    <row r="100" spans="1:10" ht="62.45" customHeight="1" x14ac:dyDescent="0.3">
      <c r="A100" s="43" t="s">
        <v>188</v>
      </c>
      <c r="B100" s="81" t="s">
        <v>194</v>
      </c>
      <c r="C100" s="82"/>
      <c r="D100" s="82"/>
      <c r="E100" s="82"/>
      <c r="F100" s="82"/>
      <c r="G100" s="82"/>
      <c r="H100" s="82"/>
      <c r="I100" s="36" t="str">
        <f>IFERROR(IF(J100/H108&gt;0.1,CONCATENATE("превышает лимит на  ",ROUND(J100/H108*100-10,2)," процентов"),"лимит не превышен"),"")</f>
        <v/>
      </c>
      <c r="J100" s="39">
        <f>SUM(J101:J103)</f>
        <v>0</v>
      </c>
    </row>
    <row r="101" spans="1:10" ht="25.5" customHeight="1" x14ac:dyDescent="0.3">
      <c r="A101" s="43" t="s">
        <v>196</v>
      </c>
      <c r="B101" s="203"/>
      <c r="C101" s="204"/>
      <c r="D101" s="204"/>
      <c r="E101" s="204"/>
      <c r="F101" s="204"/>
      <c r="G101" s="204"/>
      <c r="H101" s="204"/>
      <c r="I101" s="205"/>
      <c r="J101" s="35"/>
    </row>
    <row r="102" spans="1:10" ht="25.5" customHeight="1" x14ac:dyDescent="0.3">
      <c r="A102" s="43" t="s">
        <v>197</v>
      </c>
      <c r="B102" s="203"/>
      <c r="C102" s="204"/>
      <c r="D102" s="204"/>
      <c r="E102" s="204"/>
      <c r="F102" s="204"/>
      <c r="G102" s="204"/>
      <c r="H102" s="204"/>
      <c r="I102" s="205"/>
      <c r="J102" s="35"/>
    </row>
    <row r="103" spans="1:10" ht="25.5" customHeight="1" x14ac:dyDescent="0.3">
      <c r="A103" s="43" t="s">
        <v>198</v>
      </c>
      <c r="B103" s="203"/>
      <c r="C103" s="204"/>
      <c r="D103" s="204"/>
      <c r="E103" s="204"/>
      <c r="F103" s="204"/>
      <c r="G103" s="204"/>
      <c r="H103" s="204"/>
      <c r="I103" s="205"/>
      <c r="J103" s="35"/>
    </row>
    <row r="104" spans="1:10" ht="60.75" customHeight="1" x14ac:dyDescent="0.3">
      <c r="A104" s="43" t="s">
        <v>189</v>
      </c>
      <c r="B104" s="81" t="s">
        <v>202</v>
      </c>
      <c r="C104" s="82"/>
      <c r="D104" s="82"/>
      <c r="E104" s="82"/>
      <c r="F104" s="82"/>
      <c r="G104" s="82"/>
      <c r="H104" s="82"/>
      <c r="I104" s="36" t="str">
        <f>IFERROR(IF(J104/H108&gt;0.05,CONCATENATE("превышает лимит на  ",ROUND(J104/H108*100-5,2)," процентов"),"лимит не превышен"),"")</f>
        <v/>
      </c>
      <c r="J104" s="39">
        <f>SUM(J105:J107)</f>
        <v>0</v>
      </c>
    </row>
    <row r="105" spans="1:10" x14ac:dyDescent="0.3">
      <c r="A105" s="43" t="s">
        <v>199</v>
      </c>
      <c r="B105" s="203"/>
      <c r="C105" s="204"/>
      <c r="D105" s="204"/>
      <c r="E105" s="204"/>
      <c r="F105" s="204"/>
      <c r="G105" s="204"/>
      <c r="H105" s="204"/>
      <c r="I105" s="205"/>
      <c r="J105" s="35"/>
    </row>
    <row r="106" spans="1:10" x14ac:dyDescent="0.3">
      <c r="A106" s="43" t="s">
        <v>200</v>
      </c>
      <c r="B106" s="203"/>
      <c r="C106" s="204"/>
      <c r="D106" s="204"/>
      <c r="E106" s="204"/>
      <c r="F106" s="204"/>
      <c r="G106" s="204"/>
      <c r="H106" s="204"/>
      <c r="I106" s="205"/>
      <c r="J106" s="35"/>
    </row>
    <row r="107" spans="1:10" x14ac:dyDescent="0.3">
      <c r="A107" s="43" t="s">
        <v>201</v>
      </c>
      <c r="B107" s="203"/>
      <c r="C107" s="204"/>
      <c r="D107" s="204"/>
      <c r="E107" s="204"/>
      <c r="F107" s="204"/>
      <c r="G107" s="204"/>
      <c r="H107" s="204"/>
      <c r="I107" s="205"/>
      <c r="J107" s="35"/>
    </row>
    <row r="108" spans="1:10" ht="25.5" customHeight="1" x14ac:dyDescent="0.3">
      <c r="A108" s="79" t="s">
        <v>152</v>
      </c>
      <c r="B108" s="79"/>
      <c r="C108" s="79"/>
      <c r="D108" s="79"/>
      <c r="E108" s="79"/>
      <c r="F108" s="79"/>
      <c r="G108" s="79"/>
      <c r="H108" s="115">
        <f>IF((J57+J100+J104+J98)&gt;350000,"превышен лимит соц.контракта",J57+J100+J104+J98)</f>
        <v>0</v>
      </c>
      <c r="I108" s="115"/>
      <c r="J108" s="115"/>
    </row>
    <row r="110" spans="1:10" x14ac:dyDescent="0.3">
      <c r="A110" s="187" t="s">
        <v>42</v>
      </c>
      <c r="B110" s="187"/>
      <c r="C110" s="187"/>
      <c r="D110" s="187"/>
      <c r="E110" s="187"/>
      <c r="F110" s="187"/>
      <c r="G110" s="187"/>
      <c r="H110" s="187"/>
      <c r="I110" s="187"/>
    </row>
    <row r="111" spans="1:10" s="24" customFormat="1" ht="45" customHeight="1" x14ac:dyDescent="0.25">
      <c r="A111" s="12" t="s">
        <v>5</v>
      </c>
      <c r="B111" s="212" t="s">
        <v>61</v>
      </c>
      <c r="C111" s="212"/>
      <c r="D111" s="212"/>
      <c r="E111" s="212"/>
      <c r="F111" s="213" t="s">
        <v>213</v>
      </c>
      <c r="G111" s="213"/>
      <c r="H111" s="213" t="s">
        <v>212</v>
      </c>
      <c r="I111" s="213"/>
      <c r="J111" s="33" t="s">
        <v>146</v>
      </c>
    </row>
    <row r="112" spans="1:10" x14ac:dyDescent="0.3">
      <c r="A112" s="14">
        <v>1</v>
      </c>
      <c r="B112" s="214"/>
      <c r="C112" s="214"/>
      <c r="D112" s="214"/>
      <c r="E112" s="214"/>
      <c r="F112" s="215"/>
      <c r="G112" s="215"/>
      <c r="H112" s="216"/>
      <c r="I112" s="216"/>
      <c r="J112" s="34">
        <f>F112*H112</f>
        <v>0</v>
      </c>
    </row>
    <row r="113" spans="1:10" x14ac:dyDescent="0.3">
      <c r="A113" s="14">
        <v>2</v>
      </c>
      <c r="B113" s="214"/>
      <c r="C113" s="214"/>
      <c r="D113" s="214"/>
      <c r="E113" s="214"/>
      <c r="F113" s="215"/>
      <c r="G113" s="215"/>
      <c r="H113" s="216"/>
      <c r="I113" s="216"/>
      <c r="J113" s="34">
        <f t="shared" ref="J113:J114" si="2">F113*H113</f>
        <v>0</v>
      </c>
    </row>
    <row r="114" spans="1:10" x14ac:dyDescent="0.3">
      <c r="A114" s="14">
        <v>3</v>
      </c>
      <c r="B114" s="214"/>
      <c r="C114" s="214"/>
      <c r="D114" s="214"/>
      <c r="E114" s="214"/>
      <c r="F114" s="215"/>
      <c r="G114" s="215"/>
      <c r="H114" s="216"/>
      <c r="I114" s="216"/>
      <c r="J114" s="34">
        <f t="shared" si="2"/>
        <v>0</v>
      </c>
    </row>
    <row r="115" spans="1:10" s="25" customFormat="1" x14ac:dyDescent="0.3">
      <c r="A115" s="76" t="s">
        <v>43</v>
      </c>
      <c r="B115" s="77"/>
      <c r="C115" s="77"/>
      <c r="D115" s="77"/>
      <c r="E115" s="78"/>
      <c r="F115" s="206">
        <f>+SUM(J112:J114)</f>
        <v>0</v>
      </c>
      <c r="G115" s="207"/>
      <c r="H115" s="207"/>
      <c r="I115" s="207"/>
      <c r="J115" s="208"/>
    </row>
    <row r="116" spans="1:10" s="25" customFormat="1" x14ac:dyDescent="0.3">
      <c r="A116" s="76" t="s">
        <v>44</v>
      </c>
      <c r="B116" s="77"/>
      <c r="C116" s="77"/>
      <c r="D116" s="77"/>
      <c r="E116" s="78"/>
      <c r="F116" s="206">
        <f>+F115*12</f>
        <v>0</v>
      </c>
      <c r="G116" s="207"/>
      <c r="H116" s="207"/>
      <c r="I116" s="207"/>
      <c r="J116" s="208"/>
    </row>
    <row r="118" spans="1:10" x14ac:dyDescent="0.3">
      <c r="A118" s="187" t="s">
        <v>41</v>
      </c>
      <c r="B118" s="187"/>
      <c r="C118" s="187"/>
      <c r="D118" s="187"/>
      <c r="E118" s="187"/>
      <c r="F118" s="187"/>
      <c r="G118" s="187"/>
      <c r="H118" s="187"/>
      <c r="I118" s="187"/>
    </row>
    <row r="119" spans="1:10" ht="4.5" customHeight="1" x14ac:dyDescent="0.3"/>
    <row r="120" spans="1:10" x14ac:dyDescent="0.3">
      <c r="A120" s="100" t="s">
        <v>20</v>
      </c>
      <c r="B120" s="100"/>
      <c r="C120" s="100"/>
      <c r="D120" s="100"/>
      <c r="E120" s="100"/>
      <c r="F120" s="100"/>
      <c r="G120" s="100"/>
      <c r="H120" s="100"/>
      <c r="I120" s="100"/>
    </row>
    <row r="121" spans="1:10" ht="56.25" x14ac:dyDescent="0.3">
      <c r="A121" s="13" t="s">
        <v>5</v>
      </c>
      <c r="B121" s="73" t="s">
        <v>34</v>
      </c>
      <c r="C121" s="73"/>
      <c r="D121" s="73"/>
      <c r="E121" s="73"/>
      <c r="F121" s="73"/>
      <c r="G121" s="13" t="s">
        <v>148</v>
      </c>
      <c r="H121" s="13" t="s">
        <v>147</v>
      </c>
      <c r="I121" s="13" t="s">
        <v>27</v>
      </c>
      <c r="J121" s="13" t="s">
        <v>28</v>
      </c>
    </row>
    <row r="122" spans="1:10" x14ac:dyDescent="0.3">
      <c r="A122" s="67"/>
      <c r="B122" s="68"/>
      <c r="C122" s="68"/>
      <c r="D122" s="68"/>
      <c r="E122" s="68"/>
      <c r="F122" s="68"/>
      <c r="G122" s="68"/>
      <c r="H122" s="68"/>
      <c r="I122" s="68"/>
      <c r="J122" s="69"/>
    </row>
    <row r="123" spans="1:10" x14ac:dyDescent="0.3">
      <c r="A123" s="209" t="str">
        <f>IF(B112=0,"  ",B112)</f>
        <v xml:space="preserve">  </v>
      </c>
      <c r="B123" s="210"/>
      <c r="C123" s="210"/>
      <c r="D123" s="210"/>
      <c r="E123" s="210"/>
      <c r="F123" s="210"/>
      <c r="G123" s="210"/>
      <c r="H123" s="210"/>
      <c r="I123" s="210"/>
      <c r="J123" s="211"/>
    </row>
    <row r="124" spans="1:10" x14ac:dyDescent="0.3">
      <c r="A124" s="14">
        <v>1</v>
      </c>
      <c r="B124" s="62"/>
      <c r="C124" s="63"/>
      <c r="D124" s="63"/>
      <c r="E124" s="63"/>
      <c r="F124" s="64"/>
      <c r="G124" s="22"/>
      <c r="H124" s="37"/>
      <c r="I124" s="23"/>
      <c r="J124" s="26">
        <f>H124*I124</f>
        <v>0</v>
      </c>
    </row>
    <row r="125" spans="1:10" x14ac:dyDescent="0.3">
      <c r="A125" s="14">
        <v>2</v>
      </c>
      <c r="B125" s="62"/>
      <c r="C125" s="63"/>
      <c r="D125" s="63"/>
      <c r="E125" s="63"/>
      <c r="F125" s="64"/>
      <c r="G125" s="22"/>
      <c r="H125" s="37"/>
      <c r="I125" s="23"/>
      <c r="J125" s="26">
        <f t="shared" ref="J125:J133" si="3">H125*I125</f>
        <v>0</v>
      </c>
    </row>
    <row r="126" spans="1:10" x14ac:dyDescent="0.3">
      <c r="A126" s="14">
        <v>3</v>
      </c>
      <c r="B126" s="62"/>
      <c r="C126" s="63"/>
      <c r="D126" s="63"/>
      <c r="E126" s="63"/>
      <c r="F126" s="64"/>
      <c r="G126" s="22"/>
      <c r="H126" s="37"/>
      <c r="I126" s="23"/>
      <c r="J126" s="26">
        <f>H126*I126</f>
        <v>0</v>
      </c>
    </row>
    <row r="127" spans="1:10" x14ac:dyDescent="0.3">
      <c r="A127" s="14">
        <v>4</v>
      </c>
      <c r="B127" s="62"/>
      <c r="C127" s="63"/>
      <c r="D127" s="63"/>
      <c r="E127" s="63"/>
      <c r="F127" s="64"/>
      <c r="G127" s="22"/>
      <c r="H127" s="37"/>
      <c r="I127" s="23"/>
      <c r="J127" s="26">
        <f t="shared" si="3"/>
        <v>0</v>
      </c>
    </row>
    <row r="128" spans="1:10" x14ac:dyDescent="0.3">
      <c r="A128" s="14">
        <v>5</v>
      </c>
      <c r="B128" s="62"/>
      <c r="C128" s="63"/>
      <c r="D128" s="63"/>
      <c r="E128" s="63"/>
      <c r="F128" s="64"/>
      <c r="G128" s="22"/>
      <c r="H128" s="37"/>
      <c r="I128" s="23"/>
      <c r="J128" s="26">
        <f t="shared" si="3"/>
        <v>0</v>
      </c>
    </row>
    <row r="129" spans="1:10" x14ac:dyDescent="0.3">
      <c r="A129" s="14">
        <v>6</v>
      </c>
      <c r="B129" s="62"/>
      <c r="C129" s="63"/>
      <c r="D129" s="63"/>
      <c r="E129" s="63"/>
      <c r="F129" s="64"/>
      <c r="G129" s="22"/>
      <c r="H129" s="37"/>
      <c r="I129" s="23"/>
      <c r="J129" s="26">
        <f t="shared" si="3"/>
        <v>0</v>
      </c>
    </row>
    <row r="130" spans="1:10" x14ac:dyDescent="0.3">
      <c r="A130" s="14">
        <v>7</v>
      </c>
      <c r="B130" s="62"/>
      <c r="C130" s="63"/>
      <c r="D130" s="63"/>
      <c r="E130" s="63"/>
      <c r="F130" s="64"/>
      <c r="G130" s="22"/>
      <c r="H130" s="37"/>
      <c r="I130" s="23"/>
      <c r="J130" s="26">
        <f t="shared" si="3"/>
        <v>0</v>
      </c>
    </row>
    <row r="131" spans="1:10" x14ac:dyDescent="0.3">
      <c r="A131" s="14">
        <v>8</v>
      </c>
      <c r="B131" s="62"/>
      <c r="C131" s="63"/>
      <c r="D131" s="63"/>
      <c r="E131" s="63"/>
      <c r="F131" s="64"/>
      <c r="G131" s="22"/>
      <c r="H131" s="37"/>
      <c r="I131" s="23"/>
      <c r="J131" s="26">
        <f t="shared" si="3"/>
        <v>0</v>
      </c>
    </row>
    <row r="132" spans="1:10" x14ac:dyDescent="0.3">
      <c r="A132" s="14">
        <v>9</v>
      </c>
      <c r="B132" s="62"/>
      <c r="C132" s="63"/>
      <c r="D132" s="63"/>
      <c r="E132" s="63"/>
      <c r="F132" s="64"/>
      <c r="G132" s="22"/>
      <c r="H132" s="37"/>
      <c r="I132" s="23"/>
      <c r="J132" s="26">
        <f t="shared" si="3"/>
        <v>0</v>
      </c>
    </row>
    <row r="133" spans="1:10" x14ac:dyDescent="0.3">
      <c r="A133" s="14">
        <v>10</v>
      </c>
      <c r="B133" s="62"/>
      <c r="C133" s="63"/>
      <c r="D133" s="63"/>
      <c r="E133" s="63"/>
      <c r="F133" s="64"/>
      <c r="G133" s="22"/>
      <c r="H133" s="37"/>
      <c r="I133" s="23"/>
      <c r="J133" s="26">
        <f t="shared" si="3"/>
        <v>0</v>
      </c>
    </row>
    <row r="134" spans="1:10" x14ac:dyDescent="0.3">
      <c r="A134" s="27"/>
      <c r="B134" s="65" t="str">
        <f>IF(B112=0,"  ",CONCATENATE("Всего материальных затрат на производство 1 единицы «",A123,"» "))</f>
        <v xml:space="preserve">  </v>
      </c>
      <c r="C134" s="65"/>
      <c r="D134" s="65"/>
      <c r="E134" s="65"/>
      <c r="F134" s="65"/>
      <c r="G134" s="65"/>
      <c r="H134" s="65"/>
      <c r="I134" s="66"/>
      <c r="J134" s="26">
        <f>SUM(J124:J133)</f>
        <v>0</v>
      </c>
    </row>
    <row r="135" spans="1:10" x14ac:dyDescent="0.3">
      <c r="A135" s="59"/>
      <c r="B135" s="60"/>
      <c r="C135" s="60"/>
      <c r="D135" s="60"/>
      <c r="E135" s="60"/>
      <c r="F135" s="60"/>
      <c r="G135" s="60"/>
      <c r="H135" s="60"/>
      <c r="I135" s="60"/>
      <c r="J135" s="61"/>
    </row>
    <row r="136" spans="1:10" x14ac:dyDescent="0.3">
      <c r="A136" s="209" t="str">
        <f>IF(B113=0,"  ",B113)</f>
        <v xml:space="preserve">  </v>
      </c>
      <c r="B136" s="210"/>
      <c r="C136" s="210"/>
      <c r="D136" s="210"/>
      <c r="E136" s="210"/>
      <c r="F136" s="210"/>
      <c r="G136" s="210"/>
      <c r="H136" s="210"/>
      <c r="I136" s="210"/>
      <c r="J136" s="211"/>
    </row>
    <row r="137" spans="1:10" x14ac:dyDescent="0.3">
      <c r="A137" s="14">
        <v>1</v>
      </c>
      <c r="B137" s="62"/>
      <c r="C137" s="63"/>
      <c r="D137" s="63"/>
      <c r="E137" s="63"/>
      <c r="F137" s="64"/>
      <c r="G137" s="22"/>
      <c r="H137" s="37"/>
      <c r="I137" s="23"/>
      <c r="J137" s="26">
        <f>H137*I137</f>
        <v>0</v>
      </c>
    </row>
    <row r="138" spans="1:10" x14ac:dyDescent="0.3">
      <c r="A138" s="14">
        <v>2</v>
      </c>
      <c r="B138" s="62"/>
      <c r="C138" s="63"/>
      <c r="D138" s="63"/>
      <c r="E138" s="63"/>
      <c r="F138" s="64"/>
      <c r="G138" s="22"/>
      <c r="H138" s="37"/>
      <c r="I138" s="23"/>
      <c r="J138" s="26">
        <f t="shared" ref="J138:J145" si="4">H138*I138</f>
        <v>0</v>
      </c>
    </row>
    <row r="139" spans="1:10" x14ac:dyDescent="0.3">
      <c r="A139" s="14">
        <v>3</v>
      </c>
      <c r="B139" s="62"/>
      <c r="C139" s="63"/>
      <c r="D139" s="63"/>
      <c r="E139" s="63"/>
      <c r="F139" s="64"/>
      <c r="G139" s="22"/>
      <c r="H139" s="37"/>
      <c r="I139" s="23"/>
      <c r="J139" s="26">
        <f t="shared" si="4"/>
        <v>0</v>
      </c>
    </row>
    <row r="140" spans="1:10" x14ac:dyDescent="0.3">
      <c r="A140" s="14">
        <v>4</v>
      </c>
      <c r="B140" s="62"/>
      <c r="C140" s="63"/>
      <c r="D140" s="63"/>
      <c r="E140" s="63"/>
      <c r="F140" s="64"/>
      <c r="G140" s="22"/>
      <c r="H140" s="37"/>
      <c r="I140" s="23"/>
      <c r="J140" s="26">
        <f t="shared" si="4"/>
        <v>0</v>
      </c>
    </row>
    <row r="141" spans="1:10" x14ac:dyDescent="0.3">
      <c r="A141" s="14">
        <v>5</v>
      </c>
      <c r="B141" s="62"/>
      <c r="C141" s="63"/>
      <c r="D141" s="63"/>
      <c r="E141" s="63"/>
      <c r="F141" s="64"/>
      <c r="G141" s="22"/>
      <c r="H141" s="37"/>
      <c r="I141" s="23"/>
      <c r="J141" s="26">
        <f t="shared" si="4"/>
        <v>0</v>
      </c>
    </row>
    <row r="142" spans="1:10" x14ac:dyDescent="0.3">
      <c r="A142" s="14">
        <v>6</v>
      </c>
      <c r="B142" s="62"/>
      <c r="C142" s="63"/>
      <c r="D142" s="63"/>
      <c r="E142" s="63"/>
      <c r="F142" s="64"/>
      <c r="G142" s="22"/>
      <c r="H142" s="37"/>
      <c r="I142" s="23"/>
      <c r="J142" s="26">
        <f t="shared" si="4"/>
        <v>0</v>
      </c>
    </row>
    <row r="143" spans="1:10" x14ac:dyDescent="0.3">
      <c r="A143" s="14">
        <v>7</v>
      </c>
      <c r="B143" s="62"/>
      <c r="C143" s="63"/>
      <c r="D143" s="63"/>
      <c r="E143" s="63"/>
      <c r="F143" s="64"/>
      <c r="G143" s="22"/>
      <c r="H143" s="37"/>
      <c r="I143" s="23"/>
      <c r="J143" s="26">
        <f t="shared" si="4"/>
        <v>0</v>
      </c>
    </row>
    <row r="144" spans="1:10" x14ac:dyDescent="0.3">
      <c r="A144" s="14">
        <v>8</v>
      </c>
      <c r="B144" s="62"/>
      <c r="C144" s="63"/>
      <c r="D144" s="63"/>
      <c r="E144" s="63"/>
      <c r="F144" s="64"/>
      <c r="G144" s="22"/>
      <c r="H144" s="37"/>
      <c r="I144" s="23"/>
      <c r="J144" s="26">
        <f t="shared" si="4"/>
        <v>0</v>
      </c>
    </row>
    <row r="145" spans="1:10" x14ac:dyDescent="0.3">
      <c r="A145" s="14">
        <v>9</v>
      </c>
      <c r="B145" s="62"/>
      <c r="C145" s="63"/>
      <c r="D145" s="63"/>
      <c r="E145" s="63"/>
      <c r="F145" s="64"/>
      <c r="G145" s="22"/>
      <c r="H145" s="37"/>
      <c r="I145" s="23"/>
      <c r="J145" s="26">
        <f t="shared" si="4"/>
        <v>0</v>
      </c>
    </row>
    <row r="146" spans="1:10" x14ac:dyDescent="0.3">
      <c r="A146" s="14">
        <v>10</v>
      </c>
      <c r="B146" s="62"/>
      <c r="C146" s="63"/>
      <c r="D146" s="63"/>
      <c r="E146" s="63"/>
      <c r="F146" s="64"/>
      <c r="G146" s="22"/>
      <c r="H146" s="37"/>
      <c r="I146" s="23"/>
      <c r="J146" s="26">
        <f>H146*I146</f>
        <v>0</v>
      </c>
    </row>
    <row r="147" spans="1:10" x14ac:dyDescent="0.3">
      <c r="A147" s="27"/>
      <c r="B147" s="65" t="str">
        <f>IF(B113=0,"  ",CONCATENATE("Всего материальных затрат на производство 1 единицы «",A136,"» "))</f>
        <v xml:space="preserve">  </v>
      </c>
      <c r="C147" s="65"/>
      <c r="D147" s="65"/>
      <c r="E147" s="65"/>
      <c r="F147" s="65"/>
      <c r="G147" s="65"/>
      <c r="H147" s="65"/>
      <c r="I147" s="66"/>
      <c r="J147" s="26">
        <f>SUM(J137:J146)</f>
        <v>0</v>
      </c>
    </row>
    <row r="148" spans="1:10" x14ac:dyDescent="0.3">
      <c r="A148" s="59"/>
      <c r="B148" s="60"/>
      <c r="C148" s="60"/>
      <c r="D148" s="60"/>
      <c r="E148" s="60"/>
      <c r="F148" s="60"/>
      <c r="G148" s="60"/>
      <c r="H148" s="60"/>
      <c r="I148" s="60"/>
      <c r="J148" s="61"/>
    </row>
    <row r="149" spans="1:10" x14ac:dyDescent="0.3">
      <c r="A149" s="209" t="str">
        <f>IF(B114=0,"  ",B114)</f>
        <v xml:space="preserve">  </v>
      </c>
      <c r="B149" s="210"/>
      <c r="C149" s="210"/>
      <c r="D149" s="210"/>
      <c r="E149" s="210"/>
      <c r="F149" s="210"/>
      <c r="G149" s="210"/>
      <c r="H149" s="210"/>
      <c r="I149" s="210"/>
      <c r="J149" s="211"/>
    </row>
    <row r="150" spans="1:10" x14ac:dyDescent="0.3">
      <c r="A150" s="14">
        <v>1</v>
      </c>
      <c r="B150" s="62"/>
      <c r="C150" s="63"/>
      <c r="D150" s="63"/>
      <c r="E150" s="63"/>
      <c r="F150" s="64"/>
      <c r="G150" s="22"/>
      <c r="H150" s="37"/>
      <c r="I150" s="23"/>
      <c r="J150" s="26">
        <f>H150*I150</f>
        <v>0</v>
      </c>
    </row>
    <row r="151" spans="1:10" x14ac:dyDescent="0.3">
      <c r="A151" s="14">
        <v>2</v>
      </c>
      <c r="B151" s="62"/>
      <c r="C151" s="63"/>
      <c r="D151" s="63"/>
      <c r="E151" s="63"/>
      <c r="F151" s="64"/>
      <c r="G151" s="22"/>
      <c r="H151" s="37"/>
      <c r="I151" s="23"/>
      <c r="J151" s="26">
        <f t="shared" ref="J151:J153" si="5">H151*I151</f>
        <v>0</v>
      </c>
    </row>
    <row r="152" spans="1:10" x14ac:dyDescent="0.3">
      <c r="A152" s="14">
        <v>3</v>
      </c>
      <c r="B152" s="62"/>
      <c r="C152" s="63"/>
      <c r="D152" s="63"/>
      <c r="E152" s="63"/>
      <c r="F152" s="64"/>
      <c r="G152" s="22"/>
      <c r="H152" s="37"/>
      <c r="I152" s="23"/>
      <c r="J152" s="26">
        <f>H152*I152</f>
        <v>0</v>
      </c>
    </row>
    <row r="153" spans="1:10" x14ac:dyDescent="0.3">
      <c r="A153" s="14">
        <v>4</v>
      </c>
      <c r="B153" s="62"/>
      <c r="C153" s="63"/>
      <c r="D153" s="63"/>
      <c r="E153" s="63"/>
      <c r="F153" s="64"/>
      <c r="G153" s="22"/>
      <c r="H153" s="37"/>
      <c r="I153" s="23"/>
      <c r="J153" s="26">
        <f t="shared" si="5"/>
        <v>0</v>
      </c>
    </row>
    <row r="154" spans="1:10" x14ac:dyDescent="0.3">
      <c r="A154" s="14">
        <v>5</v>
      </c>
      <c r="B154" s="62"/>
      <c r="C154" s="63"/>
      <c r="D154" s="63"/>
      <c r="E154" s="63"/>
      <c r="F154" s="64"/>
      <c r="G154" s="22"/>
      <c r="H154" s="37"/>
      <c r="I154" s="23"/>
      <c r="J154" s="26">
        <f>H154*I154</f>
        <v>0</v>
      </c>
    </row>
    <row r="155" spans="1:10" x14ac:dyDescent="0.3">
      <c r="A155" s="14">
        <v>6</v>
      </c>
      <c r="B155" s="62"/>
      <c r="C155" s="63"/>
      <c r="D155" s="63"/>
      <c r="E155" s="63"/>
      <c r="F155" s="64"/>
      <c r="G155" s="22"/>
      <c r="H155" s="37"/>
      <c r="I155" s="23"/>
      <c r="J155" s="26">
        <f t="shared" ref="J155:J159" si="6">H155*I155</f>
        <v>0</v>
      </c>
    </row>
    <row r="156" spans="1:10" x14ac:dyDescent="0.3">
      <c r="A156" s="14">
        <v>7</v>
      </c>
      <c r="B156" s="62"/>
      <c r="C156" s="63"/>
      <c r="D156" s="63"/>
      <c r="E156" s="63"/>
      <c r="F156" s="64"/>
      <c r="G156" s="22"/>
      <c r="H156" s="37"/>
      <c r="I156" s="23"/>
      <c r="J156" s="26">
        <f t="shared" si="6"/>
        <v>0</v>
      </c>
    </row>
    <row r="157" spans="1:10" x14ac:dyDescent="0.3">
      <c r="A157" s="14">
        <v>8</v>
      </c>
      <c r="B157" s="62"/>
      <c r="C157" s="63"/>
      <c r="D157" s="63"/>
      <c r="E157" s="63"/>
      <c r="F157" s="64"/>
      <c r="G157" s="22"/>
      <c r="H157" s="37"/>
      <c r="I157" s="23"/>
      <c r="J157" s="26">
        <f t="shared" si="6"/>
        <v>0</v>
      </c>
    </row>
    <row r="158" spans="1:10" x14ac:dyDescent="0.3">
      <c r="A158" s="14">
        <v>9</v>
      </c>
      <c r="B158" s="62"/>
      <c r="C158" s="63"/>
      <c r="D158" s="63"/>
      <c r="E158" s="63"/>
      <c r="F158" s="64"/>
      <c r="G158" s="22"/>
      <c r="H158" s="37"/>
      <c r="I158" s="23"/>
      <c r="J158" s="26">
        <f t="shared" si="6"/>
        <v>0</v>
      </c>
    </row>
    <row r="159" spans="1:10" x14ac:dyDescent="0.3">
      <c r="A159" s="14">
        <v>10</v>
      </c>
      <c r="B159" s="62"/>
      <c r="C159" s="63"/>
      <c r="D159" s="63"/>
      <c r="E159" s="63"/>
      <c r="F159" s="64"/>
      <c r="G159" s="22"/>
      <c r="H159" s="37"/>
      <c r="I159" s="23"/>
      <c r="J159" s="26">
        <f t="shared" si="6"/>
        <v>0</v>
      </c>
    </row>
    <row r="160" spans="1:10" x14ac:dyDescent="0.3">
      <c r="A160" s="27"/>
      <c r="B160" s="65" t="str">
        <f>IF(B114=0," ",CONCATENATE("Всего материальных затрат на производство 1 единицы «",A149,"» "))</f>
        <v xml:space="preserve"> </v>
      </c>
      <c r="C160" s="65"/>
      <c r="D160" s="65"/>
      <c r="E160" s="65"/>
      <c r="F160" s="65"/>
      <c r="G160" s="65"/>
      <c r="H160" s="65"/>
      <c r="I160" s="66"/>
      <c r="J160" s="26">
        <f>SUM(J150:J159)</f>
        <v>0</v>
      </c>
    </row>
    <row r="162" spans="1:10" x14ac:dyDescent="0.3">
      <c r="A162" s="100" t="s">
        <v>10</v>
      </c>
      <c r="B162" s="100"/>
      <c r="C162" s="100"/>
      <c r="D162" s="100"/>
      <c r="E162" s="100"/>
      <c r="F162" s="100"/>
      <c r="G162" s="100"/>
      <c r="H162" s="100"/>
      <c r="I162" s="100"/>
    </row>
    <row r="163" spans="1:10" ht="30" customHeight="1" x14ac:dyDescent="0.3">
      <c r="A163" s="101" t="s">
        <v>5</v>
      </c>
      <c r="B163" s="197" t="s">
        <v>61</v>
      </c>
      <c r="C163" s="198"/>
      <c r="D163" s="199"/>
      <c r="E163" s="109" t="s">
        <v>21</v>
      </c>
      <c r="F163" s="110"/>
      <c r="G163" s="105" t="s">
        <v>254</v>
      </c>
      <c r="H163" s="106"/>
      <c r="I163" s="105" t="s">
        <v>29</v>
      </c>
      <c r="J163" s="106"/>
    </row>
    <row r="164" spans="1:10" ht="25.5" customHeight="1" x14ac:dyDescent="0.3">
      <c r="A164" s="102"/>
      <c r="B164" s="200"/>
      <c r="C164" s="201"/>
      <c r="D164" s="202"/>
      <c r="E164" s="15" t="s">
        <v>26</v>
      </c>
      <c r="F164" s="14" t="s">
        <v>9</v>
      </c>
      <c r="G164" s="107"/>
      <c r="H164" s="108"/>
      <c r="I164" s="107"/>
      <c r="J164" s="108"/>
    </row>
    <row r="165" spans="1:10" x14ac:dyDescent="0.3">
      <c r="A165" s="14">
        <v>1</v>
      </c>
      <c r="B165" s="96" t="str">
        <f>A123</f>
        <v xml:space="preserve">  </v>
      </c>
      <c r="C165" s="97"/>
      <c r="D165" s="98"/>
      <c r="E165" s="40"/>
      <c r="F165" s="28">
        <f>F112</f>
        <v>0</v>
      </c>
      <c r="G165" s="185">
        <f>J134</f>
        <v>0</v>
      </c>
      <c r="H165" s="186"/>
      <c r="I165" s="183">
        <f>F165*G165</f>
        <v>0</v>
      </c>
      <c r="J165" s="184"/>
    </row>
    <row r="166" spans="1:10" x14ac:dyDescent="0.3">
      <c r="A166" s="14">
        <v>2</v>
      </c>
      <c r="B166" s="96" t="str">
        <f>A136</f>
        <v xml:space="preserve">  </v>
      </c>
      <c r="C166" s="97"/>
      <c r="D166" s="98"/>
      <c r="E166" s="40"/>
      <c r="F166" s="28">
        <f>F113</f>
        <v>0</v>
      </c>
      <c r="G166" s="185">
        <f>J147</f>
        <v>0</v>
      </c>
      <c r="H166" s="186"/>
      <c r="I166" s="183">
        <f>F166*G166</f>
        <v>0</v>
      </c>
      <c r="J166" s="184"/>
    </row>
    <row r="167" spans="1:10" x14ac:dyDescent="0.3">
      <c r="A167" s="14">
        <v>3</v>
      </c>
      <c r="B167" s="96" t="str">
        <f>A149</f>
        <v xml:space="preserve">  </v>
      </c>
      <c r="C167" s="97"/>
      <c r="D167" s="98"/>
      <c r="E167" s="40"/>
      <c r="F167" s="28">
        <f>F114</f>
        <v>0</v>
      </c>
      <c r="G167" s="185">
        <f>J160</f>
        <v>0</v>
      </c>
      <c r="H167" s="186"/>
      <c r="I167" s="183">
        <f>F167*G167</f>
        <v>0</v>
      </c>
      <c r="J167" s="184"/>
    </row>
    <row r="168" spans="1:10" x14ac:dyDescent="0.3">
      <c r="A168" s="45"/>
      <c r="B168" s="111" t="s">
        <v>149</v>
      </c>
      <c r="C168" s="112"/>
      <c r="D168" s="112"/>
      <c r="E168" s="112"/>
      <c r="F168" s="112"/>
      <c r="G168" s="112"/>
      <c r="H168" s="113"/>
      <c r="I168" s="103">
        <f>SUM(I165:J167)</f>
        <v>0</v>
      </c>
      <c r="J168" s="104"/>
    </row>
    <row r="169" spans="1:10" x14ac:dyDescent="0.3">
      <c r="J169" s="16"/>
    </row>
    <row r="170" spans="1:10" x14ac:dyDescent="0.3">
      <c r="A170" s="100" t="s">
        <v>45</v>
      </c>
      <c r="B170" s="100"/>
      <c r="C170" s="100"/>
      <c r="D170" s="100"/>
      <c r="E170" s="100"/>
      <c r="F170" s="100"/>
      <c r="G170" s="100"/>
      <c r="H170" s="100"/>
      <c r="I170" s="100"/>
    </row>
    <row r="171" spans="1:10" ht="42" customHeight="1" x14ac:dyDescent="0.3">
      <c r="A171" s="13" t="s">
        <v>5</v>
      </c>
      <c r="B171" s="73" t="s">
        <v>7</v>
      </c>
      <c r="C171" s="73"/>
      <c r="D171" s="73"/>
      <c r="E171" s="73"/>
      <c r="F171" s="73"/>
      <c r="G171" s="73"/>
      <c r="H171" s="73"/>
      <c r="I171" s="73"/>
      <c r="J171" s="12" t="s">
        <v>30</v>
      </c>
    </row>
    <row r="172" spans="1:10" x14ac:dyDescent="0.3">
      <c r="A172" s="14">
        <v>1</v>
      </c>
      <c r="B172" s="99" t="s">
        <v>23</v>
      </c>
      <c r="C172" s="99"/>
      <c r="D172" s="99"/>
      <c r="E172" s="99"/>
      <c r="F172" s="99"/>
      <c r="G172" s="99"/>
      <c r="H172" s="99"/>
      <c r="I172" s="99"/>
      <c r="J172" s="38"/>
    </row>
    <row r="173" spans="1:10" x14ac:dyDescent="0.3">
      <c r="A173" s="14">
        <v>2</v>
      </c>
      <c r="B173" s="99" t="s">
        <v>24</v>
      </c>
      <c r="C173" s="99"/>
      <c r="D173" s="99"/>
      <c r="E173" s="99"/>
      <c r="F173" s="99"/>
      <c r="G173" s="99"/>
      <c r="H173" s="99"/>
      <c r="I173" s="99"/>
      <c r="J173" s="38"/>
    </row>
    <row r="174" spans="1:10" x14ac:dyDescent="0.3">
      <c r="A174" s="14">
        <v>3</v>
      </c>
      <c r="B174" s="99" t="s">
        <v>25</v>
      </c>
      <c r="C174" s="99"/>
      <c r="D174" s="99"/>
      <c r="E174" s="99"/>
      <c r="F174" s="99"/>
      <c r="G174" s="99"/>
      <c r="H174" s="99"/>
      <c r="I174" s="99"/>
      <c r="J174" s="38"/>
    </row>
    <row r="175" spans="1:10" x14ac:dyDescent="0.3">
      <c r="A175" s="14">
        <v>4</v>
      </c>
      <c r="B175" s="89" t="s">
        <v>11</v>
      </c>
      <c r="C175" s="89"/>
      <c r="D175" s="89"/>
      <c r="E175" s="89"/>
      <c r="F175" s="89"/>
      <c r="G175" s="89"/>
      <c r="H175" s="89"/>
      <c r="I175" s="89"/>
      <c r="J175" s="38"/>
    </row>
    <row r="176" spans="1:10" x14ac:dyDescent="0.3">
      <c r="A176" s="14">
        <v>5</v>
      </c>
      <c r="B176" s="89" t="s">
        <v>35</v>
      </c>
      <c r="C176" s="89"/>
      <c r="D176" s="89"/>
      <c r="E176" s="89"/>
      <c r="F176" s="89"/>
      <c r="G176" s="89"/>
      <c r="H176" s="89"/>
      <c r="I176" s="89"/>
      <c r="J176" s="38"/>
    </row>
    <row r="177" spans="1:10" x14ac:dyDescent="0.3">
      <c r="A177" s="14">
        <v>6</v>
      </c>
      <c r="B177" s="89" t="s">
        <v>46</v>
      </c>
      <c r="C177" s="89"/>
      <c r="D177" s="89"/>
      <c r="E177" s="89"/>
      <c r="F177" s="89"/>
      <c r="G177" s="89"/>
      <c r="H177" s="89"/>
      <c r="I177" s="89"/>
      <c r="J177" s="38"/>
    </row>
    <row r="178" spans="1:10" x14ac:dyDescent="0.3">
      <c r="A178" s="14">
        <v>7</v>
      </c>
      <c r="B178" s="89" t="s">
        <v>165</v>
      </c>
      <c r="C178" s="89"/>
      <c r="D178" s="89"/>
      <c r="E178" s="89"/>
      <c r="F178" s="89"/>
      <c r="G178" s="89"/>
      <c r="H178" s="89"/>
      <c r="I178" s="89"/>
      <c r="J178" s="38"/>
    </row>
    <row r="179" spans="1:10" x14ac:dyDescent="0.3">
      <c r="A179" s="14">
        <v>8</v>
      </c>
      <c r="B179" s="89" t="s">
        <v>53</v>
      </c>
      <c r="C179" s="89"/>
      <c r="D179" s="89"/>
      <c r="E179" s="89"/>
      <c r="F179" s="89"/>
      <c r="G179" s="89"/>
      <c r="H179" s="89"/>
      <c r="I179" s="89"/>
      <c r="J179" s="38"/>
    </row>
    <row r="180" spans="1:10" x14ac:dyDescent="0.3">
      <c r="A180" s="45"/>
      <c r="B180" s="188" t="s">
        <v>8</v>
      </c>
      <c r="C180" s="188"/>
      <c r="D180" s="188"/>
      <c r="E180" s="188"/>
      <c r="F180" s="188"/>
      <c r="G180" s="188"/>
      <c r="H180" s="188"/>
      <c r="I180" s="188"/>
      <c r="J180" s="50">
        <f>SUM(J172:J179)</f>
        <v>0</v>
      </c>
    </row>
    <row r="182" spans="1:10" x14ac:dyDescent="0.3">
      <c r="A182" s="187" t="s">
        <v>62</v>
      </c>
      <c r="B182" s="187"/>
      <c r="C182" s="187"/>
      <c r="D182" s="187"/>
      <c r="E182" s="187"/>
      <c r="F182" s="187"/>
      <c r="G182" s="187"/>
      <c r="H182" s="187"/>
      <c r="I182" s="187"/>
    </row>
    <row r="183" spans="1:10" ht="36" customHeight="1" x14ac:dyDescent="0.3">
      <c r="A183" s="29" t="s">
        <v>5</v>
      </c>
      <c r="B183" s="67" t="s">
        <v>12</v>
      </c>
      <c r="C183" s="68"/>
      <c r="D183" s="68"/>
      <c r="E183" s="68"/>
      <c r="F183" s="68"/>
      <c r="G183" s="69"/>
      <c r="H183" s="51" t="str">
        <f>B165</f>
        <v xml:space="preserve">  </v>
      </c>
      <c r="I183" s="51" t="str">
        <f>B166</f>
        <v xml:space="preserve">  </v>
      </c>
      <c r="J183" s="51" t="str">
        <f>B167</f>
        <v xml:space="preserve">  </v>
      </c>
    </row>
    <row r="184" spans="1:10" ht="18.75" customHeight="1" x14ac:dyDescent="0.3">
      <c r="A184" s="45">
        <v>1</v>
      </c>
      <c r="B184" s="83" t="s">
        <v>14</v>
      </c>
      <c r="C184" s="84"/>
      <c r="D184" s="84"/>
      <c r="E184" s="84"/>
      <c r="F184" s="84"/>
      <c r="G184" s="85"/>
      <c r="H184" s="52">
        <f>I165</f>
        <v>0</v>
      </c>
      <c r="I184" s="53">
        <f>I166</f>
        <v>0</v>
      </c>
      <c r="J184" s="53">
        <f>I167</f>
        <v>0</v>
      </c>
    </row>
    <row r="185" spans="1:10" ht="18.75" customHeight="1" x14ac:dyDescent="0.3">
      <c r="A185" s="45">
        <v>2</v>
      </c>
      <c r="B185" s="83" t="str">
        <f t="shared" ref="B185:B190" si="7">B172</f>
        <v>Транспортные расходы</v>
      </c>
      <c r="C185" s="84"/>
      <c r="D185" s="84"/>
      <c r="E185" s="84"/>
      <c r="F185" s="84"/>
      <c r="G185" s="85"/>
      <c r="H185" s="52">
        <f>IFERROR(J172*F165/SUM($F$165:$F$167),0)</f>
        <v>0</v>
      </c>
      <c r="I185" s="52">
        <f>IFERROR(J172*F166/SUM($F$165:$F$167),0)</f>
        <v>0</v>
      </c>
      <c r="J185" s="52">
        <f>IFERROR(J172*F167/SUM($F$165:$F$167),0)</f>
        <v>0</v>
      </c>
    </row>
    <row r="186" spans="1:10" ht="18.75" customHeight="1" x14ac:dyDescent="0.3">
      <c r="A186" s="45">
        <v>3</v>
      </c>
      <c r="B186" s="83" t="str">
        <f t="shared" si="7"/>
        <v>Хозяйственные расходы</v>
      </c>
      <c r="C186" s="84"/>
      <c r="D186" s="84"/>
      <c r="E186" s="84"/>
      <c r="F186" s="84"/>
      <c r="G186" s="85"/>
      <c r="H186" s="52">
        <f>IFERROR(J173*F165/SUM($F$165:$F$167),0)</f>
        <v>0</v>
      </c>
      <c r="I186" s="52">
        <f>IFERROR(J173*F166/SUM($F$165:$F$167),0)</f>
        <v>0</v>
      </c>
      <c r="J186" s="52">
        <f>IFERROR(J173*F167/SUM($F$165:$F$167),0)</f>
        <v>0</v>
      </c>
    </row>
    <row r="187" spans="1:10" ht="18.75" customHeight="1" x14ac:dyDescent="0.3">
      <c r="A187" s="45">
        <v>4</v>
      </c>
      <c r="B187" s="83" t="str">
        <f t="shared" si="7"/>
        <v>Коммунальные расходы</v>
      </c>
      <c r="C187" s="84"/>
      <c r="D187" s="84"/>
      <c r="E187" s="84"/>
      <c r="F187" s="84"/>
      <c r="G187" s="85"/>
      <c r="H187" s="52">
        <f>IFERROR(J174*F165/SUM($F$165:$F$167),0)</f>
        <v>0</v>
      </c>
      <c r="I187" s="52">
        <f>IFERROR(J174*F166/SUM($F$165:$F$167),0)</f>
        <v>0</v>
      </c>
      <c r="J187" s="52">
        <f>IFERROR(J174*F167/SUM($F$165:$F$167),0)</f>
        <v>0</v>
      </c>
    </row>
    <row r="188" spans="1:10" ht="18.75" customHeight="1" x14ac:dyDescent="0.3">
      <c r="A188" s="45">
        <v>5</v>
      </c>
      <c r="B188" s="83" t="str">
        <f t="shared" si="7"/>
        <v>Расходы на рекламу</v>
      </c>
      <c r="C188" s="84"/>
      <c r="D188" s="84"/>
      <c r="E188" s="84"/>
      <c r="F188" s="84"/>
      <c r="G188" s="85"/>
      <c r="H188" s="52">
        <f>IFERROR(J175*F165/SUM($F$165:$F$167),0)</f>
        <v>0</v>
      </c>
      <c r="I188" s="52">
        <f>IFERROR(J175*F166/SUM($F$165:$F$167),0)</f>
        <v>0</v>
      </c>
      <c r="J188" s="52">
        <f>IFERROR(J175*F167/SUM($F$165:$F$167),0)</f>
        <v>0</v>
      </c>
    </row>
    <row r="189" spans="1:10" ht="18.75" customHeight="1" x14ac:dyDescent="0.3">
      <c r="A189" s="45">
        <v>6</v>
      </c>
      <c r="B189" s="83" t="str">
        <f t="shared" si="7"/>
        <v>Расходы на бухгалтера</v>
      </c>
      <c r="C189" s="84"/>
      <c r="D189" s="84"/>
      <c r="E189" s="84"/>
      <c r="F189" s="84"/>
      <c r="G189" s="85"/>
      <c r="H189" s="52">
        <f>IFERROR(J176*F165/SUM($F$165:$F$167),0)</f>
        <v>0</v>
      </c>
      <c r="I189" s="52">
        <f>IFERROR(J176*F166/SUM($F$165:$F$167),0)</f>
        <v>0</v>
      </c>
      <c r="J189" s="52">
        <f>IFERROR(J176*F167/SUM($F$165:$F$167),0)</f>
        <v>0</v>
      </c>
    </row>
    <row r="190" spans="1:10" x14ac:dyDescent="0.3">
      <c r="A190" s="45">
        <v>7</v>
      </c>
      <c r="B190" s="83" t="str">
        <f t="shared" si="7"/>
        <v>Аренда</v>
      </c>
      <c r="C190" s="84"/>
      <c r="D190" s="84"/>
      <c r="E190" s="84"/>
      <c r="F190" s="84"/>
      <c r="G190" s="85"/>
      <c r="H190" s="52">
        <f>IFERROR(J177*F165/SUM($F$165:$F$167),0)</f>
        <v>0</v>
      </c>
      <c r="I190" s="52">
        <f>IFERROR(J177*F166/SUM($F$165:$F$167),0)</f>
        <v>0</v>
      </c>
      <c r="J190" s="52">
        <f>IFERROR(J177*F167/SUM($F$165:$F$167),0)</f>
        <v>0</v>
      </c>
    </row>
    <row r="191" spans="1:10" x14ac:dyDescent="0.3">
      <c r="A191" s="45">
        <v>8</v>
      </c>
      <c r="B191" s="83" t="s">
        <v>190</v>
      </c>
      <c r="C191" s="84"/>
      <c r="D191" s="84"/>
      <c r="E191" s="84"/>
      <c r="F191" s="84"/>
      <c r="G191" s="85"/>
      <c r="H191" s="52">
        <f>IFERROR(J178*F165/SUM($F$165:$F$167),0)</f>
        <v>0</v>
      </c>
      <c r="I191" s="52">
        <f>IFERROR(J178*F166/SUM($F$165:$F$167),0)</f>
        <v>0</v>
      </c>
      <c r="J191" s="52">
        <f>IFERROR(J178*F167/SUM($F$165:$F$167),0)</f>
        <v>0</v>
      </c>
    </row>
    <row r="192" spans="1:10" ht="18.75" customHeight="1" x14ac:dyDescent="0.3">
      <c r="A192" s="45">
        <v>9</v>
      </c>
      <c r="B192" s="83" t="str">
        <f t="shared" ref="B192" si="8">B179</f>
        <v>Прочие расходы (связь, канцтовары, и т.д.)</v>
      </c>
      <c r="C192" s="84"/>
      <c r="D192" s="84"/>
      <c r="E192" s="84"/>
      <c r="F192" s="84"/>
      <c r="G192" s="85"/>
      <c r="H192" s="52">
        <f>IFERROR(J179*F165/SUM($F$165:$F$167),0)</f>
        <v>0</v>
      </c>
      <c r="I192" s="52">
        <f>IFERROR(J179*F166/SUM($F$165:$F$167),0)</f>
        <v>0</v>
      </c>
      <c r="J192" s="52">
        <f>IFERROR(J179*F167/SUM($F$165:$F$167),0)</f>
        <v>0</v>
      </c>
    </row>
    <row r="193" spans="1:16" x14ac:dyDescent="0.3">
      <c r="A193" s="45">
        <v>10</v>
      </c>
      <c r="B193" s="83" t="s">
        <v>13</v>
      </c>
      <c r="C193" s="84"/>
      <c r="D193" s="84"/>
      <c r="E193" s="84"/>
      <c r="F193" s="84"/>
      <c r="G193" s="85"/>
      <c r="H193" s="52">
        <f>+SUM(H184:H192)</f>
        <v>0</v>
      </c>
      <c r="I193" s="52">
        <f>+SUM(I184:I192)</f>
        <v>0</v>
      </c>
      <c r="J193" s="52">
        <f>+SUM(J184:J192)</f>
        <v>0</v>
      </c>
    </row>
    <row r="194" spans="1:16" x14ac:dyDescent="0.3">
      <c r="A194" s="45">
        <v>11</v>
      </c>
      <c r="B194" s="83" t="s">
        <v>50</v>
      </c>
      <c r="C194" s="84"/>
      <c r="D194" s="84"/>
      <c r="E194" s="84"/>
      <c r="F194" s="84"/>
      <c r="G194" s="85"/>
      <c r="H194" s="52">
        <f>IFERROR(H193/F165,0)</f>
        <v>0</v>
      </c>
      <c r="I194" s="52">
        <f>IFERROR(I193/F166,0)</f>
        <v>0</v>
      </c>
      <c r="J194" s="52">
        <f>IFERROR(J193/F167,0)</f>
        <v>0</v>
      </c>
    </row>
    <row r="195" spans="1:16" ht="18.75" customHeight="1" x14ac:dyDescent="0.3">
      <c r="A195" s="45">
        <v>12</v>
      </c>
      <c r="B195" s="194" t="s">
        <v>49</v>
      </c>
      <c r="C195" s="195"/>
      <c r="D195" s="195"/>
      <c r="E195" s="195"/>
      <c r="F195" s="195"/>
      <c r="G195" s="196"/>
      <c r="H195" s="191">
        <f>+SUM(H193:J193)</f>
        <v>0</v>
      </c>
      <c r="I195" s="192"/>
      <c r="J195" s="193"/>
    </row>
    <row r="196" spans="1:16" x14ac:dyDescent="0.3">
      <c r="B196" s="30"/>
      <c r="C196" s="30"/>
      <c r="D196" s="31"/>
      <c r="E196" s="21"/>
      <c r="F196" s="31"/>
      <c r="G196" s="21"/>
      <c r="H196" s="31"/>
      <c r="I196" s="31"/>
    </row>
    <row r="197" spans="1:16" x14ac:dyDescent="0.3">
      <c r="A197" s="189" t="s">
        <v>36</v>
      </c>
      <c r="B197" s="189"/>
      <c r="C197" s="189"/>
      <c r="D197" s="189"/>
      <c r="E197" s="189"/>
      <c r="F197" s="189"/>
      <c r="G197" s="189"/>
      <c r="H197" s="189"/>
      <c r="I197" s="189"/>
    </row>
    <row r="198" spans="1:16" ht="56.25" x14ac:dyDescent="0.3">
      <c r="A198" s="13" t="s">
        <v>5</v>
      </c>
      <c r="B198" s="91" t="s">
        <v>15</v>
      </c>
      <c r="C198" s="92"/>
      <c r="D198" s="92"/>
      <c r="E198" s="92"/>
      <c r="F198" s="92"/>
      <c r="G198" s="73" t="s">
        <v>153</v>
      </c>
      <c r="H198" s="73"/>
      <c r="I198" s="73"/>
      <c r="J198" s="13" t="s">
        <v>22</v>
      </c>
    </row>
    <row r="199" spans="1:16" ht="18.75" customHeight="1" x14ac:dyDescent="0.3">
      <c r="A199" s="14">
        <v>1</v>
      </c>
      <c r="B199" s="91" t="s">
        <v>37</v>
      </c>
      <c r="C199" s="92"/>
      <c r="D199" s="92"/>
      <c r="E199" s="92"/>
      <c r="F199" s="92"/>
      <c r="G199" s="93" t="s">
        <v>154</v>
      </c>
      <c r="H199" s="93"/>
      <c r="I199" s="93"/>
      <c r="J199" s="54">
        <f>F116</f>
        <v>0</v>
      </c>
    </row>
    <row r="200" spans="1:16" ht="62.25" customHeight="1" x14ac:dyDescent="0.3">
      <c r="A200" s="14">
        <v>2</v>
      </c>
      <c r="B200" s="91" t="s">
        <v>54</v>
      </c>
      <c r="C200" s="92"/>
      <c r="D200" s="92"/>
      <c r="E200" s="92"/>
      <c r="F200" s="92"/>
      <c r="G200" s="93" t="s">
        <v>155</v>
      </c>
      <c r="H200" s="93"/>
      <c r="I200" s="93"/>
      <c r="J200" s="54">
        <f>IF(J199=0,0,ROUND(IF(OR($F$7="НПД (4 %)",$F$7="НПД (6 %)"),H195*12,H195*12+53658),2))</f>
        <v>0</v>
      </c>
    </row>
    <row r="201" spans="1:16" x14ac:dyDescent="0.3">
      <c r="A201" s="14">
        <v>3</v>
      </c>
      <c r="B201" s="91" t="s">
        <v>38</v>
      </c>
      <c r="C201" s="92"/>
      <c r="D201" s="92"/>
      <c r="E201" s="92"/>
      <c r="F201" s="92"/>
      <c r="G201" s="93" t="s">
        <v>156</v>
      </c>
      <c r="H201" s="93"/>
      <c r="I201" s="93"/>
      <c r="J201" s="54">
        <f>J199-J200</f>
        <v>0</v>
      </c>
      <c r="N201"/>
    </row>
    <row r="202" spans="1:16" x14ac:dyDescent="0.3">
      <c r="A202" s="14">
        <v>4</v>
      </c>
      <c r="B202" s="91" t="s">
        <v>205</v>
      </c>
      <c r="C202" s="92"/>
      <c r="D202" s="92"/>
      <c r="E202" s="92"/>
      <c r="F202" s="92"/>
      <c r="G202" s="93" t="s">
        <v>259</v>
      </c>
      <c r="H202" s="93"/>
      <c r="I202" s="93"/>
      <c r="J202" s="54">
        <f>ROUND(IF(F7="ОСНО (25 %)",J201*0.25,IF(F7="УСН (15 %)",J201*0.15,IF(OR(F7="УСН (6 %)",F7="НПД (6 %)",F7="Патент"),J199*0.06,IF(F7="ЕСХН (6 %)",J201*0.06,J199*0.04)))),2)</f>
        <v>0</v>
      </c>
      <c r="K202" s="32"/>
      <c r="N202"/>
    </row>
    <row r="203" spans="1:16" x14ac:dyDescent="0.3">
      <c r="A203" s="14">
        <v>5</v>
      </c>
      <c r="B203" s="91" t="s">
        <v>39</v>
      </c>
      <c r="C203" s="92"/>
      <c r="D203" s="92"/>
      <c r="E203" s="92"/>
      <c r="F203" s="92"/>
      <c r="G203" s="93" t="s">
        <v>157</v>
      </c>
      <c r="H203" s="93"/>
      <c r="I203" s="93"/>
      <c r="J203" s="54">
        <f>J201-J202</f>
        <v>0</v>
      </c>
      <c r="N203"/>
      <c r="O203"/>
      <c r="P203"/>
    </row>
    <row r="204" spans="1:16" x14ac:dyDescent="0.3">
      <c r="A204" s="14">
        <v>6</v>
      </c>
      <c r="B204" s="91" t="s">
        <v>150</v>
      </c>
      <c r="C204" s="92"/>
      <c r="D204" s="92"/>
      <c r="E204" s="92"/>
      <c r="F204" s="92"/>
      <c r="G204" s="93" t="s">
        <v>158</v>
      </c>
      <c r="H204" s="93"/>
      <c r="I204" s="93"/>
      <c r="J204" s="54">
        <f>J203/12</f>
        <v>0</v>
      </c>
      <c r="N204"/>
    </row>
    <row r="205" spans="1:16" x14ac:dyDescent="0.3">
      <c r="A205" s="14">
        <v>7</v>
      </c>
      <c r="B205" s="91" t="s">
        <v>206</v>
      </c>
      <c r="C205" s="92"/>
      <c r="D205" s="92"/>
      <c r="E205" s="92"/>
      <c r="F205" s="92"/>
      <c r="G205" s="93" t="s">
        <v>159</v>
      </c>
      <c r="H205" s="93"/>
      <c r="I205" s="93"/>
      <c r="J205" s="55">
        <f>IFERROR(J203/J200,0)</f>
        <v>0</v>
      </c>
      <c r="N205"/>
    </row>
    <row r="206" spans="1:16" x14ac:dyDescent="0.3">
      <c r="A206" s="14">
        <v>8</v>
      </c>
      <c r="B206" s="91" t="s">
        <v>40</v>
      </c>
      <c r="C206" s="92"/>
      <c r="D206" s="92"/>
      <c r="E206" s="92"/>
      <c r="F206" s="92"/>
      <c r="G206" s="93" t="s">
        <v>160</v>
      </c>
      <c r="H206" s="93"/>
      <c r="I206" s="93"/>
      <c r="J206" s="56">
        <f>IFERROR(J40/J204,0)</f>
        <v>0</v>
      </c>
    </row>
    <row r="209" spans="1:10" x14ac:dyDescent="0.3">
      <c r="A209" s="182" t="s">
        <v>255</v>
      </c>
      <c r="B209" s="182"/>
      <c r="C209" s="182"/>
      <c r="E209" s="46"/>
      <c r="G209" s="190" t="str">
        <f>IF(F10=0,"   ",F10)</f>
        <v xml:space="preserve">   </v>
      </c>
      <c r="H209" s="190"/>
      <c r="I209" s="190"/>
      <c r="J209" s="190"/>
    </row>
    <row r="210" spans="1:10" x14ac:dyDescent="0.3">
      <c r="E210" s="21" t="s">
        <v>16</v>
      </c>
      <c r="H210" s="19" t="s">
        <v>17</v>
      </c>
    </row>
  </sheetData>
  <sheetProtection algorithmName="SHA-512" hashValue="zLn9jGaAgViYmg0MYxqgrKYSkYwsmud5VSdZTLR7PkYnxjeIg8LIlybx8dql4PjNPMT7aFkUR4q+1oknpUNyng==" saltValue="VmiND5+MVnkVQ/zhmA77Gg==" spinCount="100000" sheet="1" formatCells="0" formatColumns="0" formatRows="0" insertRows="0"/>
  <mergeCells count="266">
    <mergeCell ref="A20:J20"/>
    <mergeCell ref="A26:J26"/>
    <mergeCell ref="G27:J27"/>
    <mergeCell ref="G31:J31"/>
    <mergeCell ref="A31:F31"/>
    <mergeCell ref="A27:F30"/>
    <mergeCell ref="G30:J30"/>
    <mergeCell ref="G29:J29"/>
    <mergeCell ref="G28:J28"/>
    <mergeCell ref="A23:F23"/>
    <mergeCell ref="G23:J23"/>
    <mergeCell ref="F24:J24"/>
    <mergeCell ref="A25:E25"/>
    <mergeCell ref="F25:J25"/>
    <mergeCell ref="A24:E24"/>
    <mergeCell ref="A22:F22"/>
    <mergeCell ref="G22:H22"/>
    <mergeCell ref="H113:I113"/>
    <mergeCell ref="B114:E114"/>
    <mergeCell ref="F114:G114"/>
    <mergeCell ref="H114:I114"/>
    <mergeCell ref="B150:F150"/>
    <mergeCell ref="A55:I55"/>
    <mergeCell ref="A53:I53"/>
    <mergeCell ref="A7:E7"/>
    <mergeCell ref="A12:E12"/>
    <mergeCell ref="A10:E10"/>
    <mergeCell ref="A9:E9"/>
    <mergeCell ref="A11:E11"/>
    <mergeCell ref="F7:J7"/>
    <mergeCell ref="F8:J8"/>
    <mergeCell ref="F10:J10"/>
    <mergeCell ref="F11:J11"/>
    <mergeCell ref="F12:J12"/>
    <mergeCell ref="F51:J51"/>
    <mergeCell ref="A15:E15"/>
    <mergeCell ref="F13:J13"/>
    <mergeCell ref="F14:J14"/>
    <mergeCell ref="A16:J16"/>
    <mergeCell ref="A19:E19"/>
    <mergeCell ref="F19:J19"/>
    <mergeCell ref="F115:J115"/>
    <mergeCell ref="F116:J116"/>
    <mergeCell ref="A149:J149"/>
    <mergeCell ref="A136:J136"/>
    <mergeCell ref="A123:J123"/>
    <mergeCell ref="B121:F121"/>
    <mergeCell ref="B96:G96"/>
    <mergeCell ref="B147:I147"/>
    <mergeCell ref="B137:F137"/>
    <mergeCell ref="A120:I120"/>
    <mergeCell ref="A116:E116"/>
    <mergeCell ref="A118:I118"/>
    <mergeCell ref="A110:I110"/>
    <mergeCell ref="B111:E111"/>
    <mergeCell ref="F111:G111"/>
    <mergeCell ref="H111:I111"/>
    <mergeCell ref="B112:E112"/>
    <mergeCell ref="F112:G112"/>
    <mergeCell ref="H112:I112"/>
    <mergeCell ref="B113:E113"/>
    <mergeCell ref="F113:G113"/>
    <mergeCell ref="B99:I99"/>
    <mergeCell ref="B101:I101"/>
    <mergeCell ref="B102:I102"/>
    <mergeCell ref="B104:H104"/>
    <mergeCell ref="B103:I103"/>
    <mergeCell ref="B105:I105"/>
    <mergeCell ref="B106:I106"/>
    <mergeCell ref="B107:I107"/>
    <mergeCell ref="B81:G81"/>
    <mergeCell ref="B73:G73"/>
    <mergeCell ref="B74:G74"/>
    <mergeCell ref="B75:G75"/>
    <mergeCell ref="B76:G76"/>
    <mergeCell ref="B77:G77"/>
    <mergeCell ref="B78:G78"/>
    <mergeCell ref="A209:C209"/>
    <mergeCell ref="I167:J167"/>
    <mergeCell ref="G163:H164"/>
    <mergeCell ref="G165:H165"/>
    <mergeCell ref="I165:J165"/>
    <mergeCell ref="I166:J166"/>
    <mergeCell ref="G166:H166"/>
    <mergeCell ref="G167:H167"/>
    <mergeCell ref="B189:G189"/>
    <mergeCell ref="A182:I182"/>
    <mergeCell ref="B180:I180"/>
    <mergeCell ref="A197:I197"/>
    <mergeCell ref="G198:I198"/>
    <mergeCell ref="B171:I171"/>
    <mergeCell ref="G209:J209"/>
    <mergeCell ref="H195:J195"/>
    <mergeCell ref="B183:G183"/>
    <mergeCell ref="B195:G195"/>
    <mergeCell ref="B194:G194"/>
    <mergeCell ref="B193:G193"/>
    <mergeCell ref="B192:G192"/>
    <mergeCell ref="B190:G190"/>
    <mergeCell ref="B163:D164"/>
    <mergeCell ref="B165:D165"/>
    <mergeCell ref="B59:G59"/>
    <mergeCell ref="B62:G62"/>
    <mergeCell ref="G35:J35"/>
    <mergeCell ref="A51:E51"/>
    <mergeCell ref="A50:E50"/>
    <mergeCell ref="A48:E48"/>
    <mergeCell ref="G32:J32"/>
    <mergeCell ref="A32:F32"/>
    <mergeCell ref="A33:F33"/>
    <mergeCell ref="G33:J33"/>
    <mergeCell ref="G34:J34"/>
    <mergeCell ref="A34:F35"/>
    <mergeCell ref="G36:J36"/>
    <mergeCell ref="G37:J37"/>
    <mergeCell ref="A36:F37"/>
    <mergeCell ref="G38:J38"/>
    <mergeCell ref="A38:F38"/>
    <mergeCell ref="G39:J39"/>
    <mergeCell ref="A39:F39"/>
    <mergeCell ref="A45:F45"/>
    <mergeCell ref="A46:F46"/>
    <mergeCell ref="G45:J45"/>
    <mergeCell ref="G46:J46"/>
    <mergeCell ref="A2:J2"/>
    <mergeCell ref="A3:J3"/>
    <mergeCell ref="D17:E17"/>
    <mergeCell ref="F17:G17"/>
    <mergeCell ref="H17:J17"/>
    <mergeCell ref="A18:C18"/>
    <mergeCell ref="D18:E18"/>
    <mergeCell ref="F18:G18"/>
    <mergeCell ref="H18:J18"/>
    <mergeCell ref="A8:E8"/>
    <mergeCell ref="F9:J9"/>
    <mergeCell ref="A6:E6"/>
    <mergeCell ref="F6:J6"/>
    <mergeCell ref="A14:E14"/>
    <mergeCell ref="F15:J15"/>
    <mergeCell ref="A1:J1"/>
    <mergeCell ref="H108:J108"/>
    <mergeCell ref="B87:G87"/>
    <mergeCell ref="B88:G88"/>
    <mergeCell ref="B89:G89"/>
    <mergeCell ref="B90:G90"/>
    <mergeCell ref="B91:G91"/>
    <mergeCell ref="B92:G92"/>
    <mergeCell ref="B93:G93"/>
    <mergeCell ref="B94:G94"/>
    <mergeCell ref="B57:I57"/>
    <mergeCell ref="A41:I41"/>
    <mergeCell ref="A42:I42"/>
    <mergeCell ref="A43:I43"/>
    <mergeCell ref="A44:I44"/>
    <mergeCell ref="F48:J48"/>
    <mergeCell ref="F50:J50"/>
    <mergeCell ref="A13:E13"/>
    <mergeCell ref="B98:H98"/>
    <mergeCell ref="B86:G86"/>
    <mergeCell ref="B83:G83"/>
    <mergeCell ref="B82:G82"/>
    <mergeCell ref="H4:J4"/>
    <mergeCell ref="A17:C17"/>
    <mergeCell ref="B153:F153"/>
    <mergeCell ref="B160:I160"/>
    <mergeCell ref="A162:I162"/>
    <mergeCell ref="A163:A164"/>
    <mergeCell ref="B151:F151"/>
    <mergeCell ref="B152:F152"/>
    <mergeCell ref="B141:F141"/>
    <mergeCell ref="I168:J168"/>
    <mergeCell ref="I163:J164"/>
    <mergeCell ref="E163:F163"/>
    <mergeCell ref="B168:H168"/>
    <mergeCell ref="B172:I172"/>
    <mergeCell ref="B179:I179"/>
    <mergeCell ref="B177:I177"/>
    <mergeCell ref="B176:I176"/>
    <mergeCell ref="B175:I175"/>
    <mergeCell ref="B174:I174"/>
    <mergeCell ref="B173:I173"/>
    <mergeCell ref="B154:F154"/>
    <mergeCell ref="A170:I170"/>
    <mergeCell ref="B185:G185"/>
    <mergeCell ref="B184:G184"/>
    <mergeCell ref="A5:J5"/>
    <mergeCell ref="B206:F206"/>
    <mergeCell ref="B205:F205"/>
    <mergeCell ref="B204:F204"/>
    <mergeCell ref="B203:F203"/>
    <mergeCell ref="B202:F202"/>
    <mergeCell ref="B201:F201"/>
    <mergeCell ref="B200:F200"/>
    <mergeCell ref="B199:F199"/>
    <mergeCell ref="B198:F198"/>
    <mergeCell ref="G206:I206"/>
    <mergeCell ref="G205:I205"/>
    <mergeCell ref="G204:I204"/>
    <mergeCell ref="G203:I203"/>
    <mergeCell ref="G202:I202"/>
    <mergeCell ref="G201:I201"/>
    <mergeCell ref="G200:I200"/>
    <mergeCell ref="G21:H21"/>
    <mergeCell ref="A21:F21"/>
    <mergeCell ref="G199:I199"/>
    <mergeCell ref="B166:D166"/>
    <mergeCell ref="B167:D167"/>
    <mergeCell ref="B191:G191"/>
    <mergeCell ref="A49:E49"/>
    <mergeCell ref="F49:J49"/>
    <mergeCell ref="B178:I178"/>
    <mergeCell ref="B129:F129"/>
    <mergeCell ref="B130:F130"/>
    <mergeCell ref="B131:F131"/>
    <mergeCell ref="B132:F132"/>
    <mergeCell ref="B133:F133"/>
    <mergeCell ref="B142:F142"/>
    <mergeCell ref="B143:F143"/>
    <mergeCell ref="B144:F144"/>
    <mergeCell ref="B145:F145"/>
    <mergeCell ref="B146:F146"/>
    <mergeCell ref="B155:F155"/>
    <mergeCell ref="B156:F156"/>
    <mergeCell ref="B157:F157"/>
    <mergeCell ref="B158:F158"/>
    <mergeCell ref="B159:F159"/>
    <mergeCell ref="B79:G79"/>
    <mergeCell ref="B95:G95"/>
    <mergeCell ref="B188:G188"/>
    <mergeCell ref="B187:G187"/>
    <mergeCell ref="B186:G186"/>
    <mergeCell ref="A122:J122"/>
    <mergeCell ref="A40:I40"/>
    <mergeCell ref="B56:G56"/>
    <mergeCell ref="B58:G58"/>
    <mergeCell ref="B63:G63"/>
    <mergeCell ref="B64:G64"/>
    <mergeCell ref="B80:G80"/>
    <mergeCell ref="B85:G85"/>
    <mergeCell ref="A47:J47"/>
    <mergeCell ref="B71:G71"/>
    <mergeCell ref="A115:E115"/>
    <mergeCell ref="B84:G84"/>
    <mergeCell ref="B72:G72"/>
    <mergeCell ref="A108:G108"/>
    <mergeCell ref="B97:G97"/>
    <mergeCell ref="B100:H100"/>
    <mergeCell ref="B65:G65"/>
    <mergeCell ref="B66:G66"/>
    <mergeCell ref="B67:G67"/>
    <mergeCell ref="B68:G68"/>
    <mergeCell ref="B69:G69"/>
    <mergeCell ref="B70:G70"/>
    <mergeCell ref="B61:G61"/>
    <mergeCell ref="B60:G60"/>
    <mergeCell ref="A135:J135"/>
    <mergeCell ref="A148:J148"/>
    <mergeCell ref="B124:F124"/>
    <mergeCell ref="B125:F125"/>
    <mergeCell ref="B126:F126"/>
    <mergeCell ref="B127:F127"/>
    <mergeCell ref="B128:F128"/>
    <mergeCell ref="B134:I134"/>
    <mergeCell ref="B138:F138"/>
    <mergeCell ref="B139:F139"/>
    <mergeCell ref="B140:F140"/>
  </mergeCells>
  <phoneticPr fontId="3" type="noConversion"/>
  <dataValidations count="8">
    <dataValidation type="list" allowBlank="1" showInputMessage="1" showErrorMessage="1" sqref="F6:J6" xr:uid="{5914703A-D40F-482F-9CBB-B42C260C18A5}">
      <formula1>"САМОЗАНЯТЫЙ, Индивидуальный предприниматель"</formula1>
    </dataValidation>
    <dataValidation type="list" allowBlank="1" showInputMessage="1" showErrorMessage="1" sqref="F7:J7" xr:uid="{64AC06F1-75F8-4E29-8E5B-EB2788FEE7A5}">
      <formula1>"ОСНО (25 %), УСН (15 %), УСН (6 %), Патент, ЕСХН (6 %), НПД (4 %), НПД (6 %)"</formula1>
    </dataValidation>
    <dataValidation type="list" allowBlank="1" showInputMessage="1" showErrorMessage="1" sqref="F8:J8" xr:uid="{5E9228AC-D1F6-40FD-8EEB-B97E2FD76333}">
      <formula1>"Работа на дому, Арендую площадь для работы, Помещение для работы в собственности, Разъездная работа"</formula1>
    </dataValidation>
    <dataValidation type="list" allowBlank="1" showInputMessage="1" showErrorMessage="1" sqref="H4:J4" xr:uid="{51F7022C-9E71-497D-9E88-CABDB03CDCB4}">
      <mc:AlternateContent xmlns:x12ac="http://schemas.microsoft.com/office/spreadsheetml/2011/1/ac" xmlns:mc="http://schemas.openxmlformats.org/markup-compatibility/2006">
        <mc:Choice Requires="x12ac">
          <x12ac:list>СВОИМИ СИЛАМИ," С помощью Центра ""МОЙ БИЗНЕС""", С помощью специалистов МАУ АЭР, С помощью частных консультантов</x12ac:list>
        </mc:Choice>
        <mc:Fallback>
          <formula1>"СВОИМИ СИЛАМИ, С помощью Центра ""МОЙ БИЗНЕС"", С помощью специалистов МАУ АЭР, С помощью частных консультантов"</formula1>
        </mc:Fallback>
      </mc:AlternateContent>
    </dataValidation>
    <dataValidation type="list" allowBlank="1" showInputMessage="1" showErrorMessage="1" sqref="D17:E17" xr:uid="{09DFF25E-0BF0-467A-9C60-B35712F20393}">
      <formula1>"НЕТ, Средне-специальное, Не законченное средне-специальное, Не законченное высшее, Высшее"</formula1>
    </dataValidation>
    <dataValidation type="list" allowBlank="1" showInputMessage="1" showErrorMessage="1" sqref="D18:E18 G21:H22 G45" xr:uid="{AAA33D6D-2B4F-4618-8ACB-FAE8E35D482F}">
      <formula1>"ДА, НЕТ"</formula1>
    </dataValidation>
    <dataValidation type="list" allowBlank="1" showInputMessage="1" showErrorMessage="1" sqref="G32:J32" xr:uid="{70F62BD8-DE7D-42EE-B632-FCE6FACFB2E8}">
      <formula1>"Цены среднерыночные, Цены ниже среднерыночных, Цены выше среднерыночных"</formula1>
    </dataValidation>
    <dataValidation type="list" allowBlank="1" showInputMessage="1" showErrorMessage="1" sqref="G38:J38" xr:uid="{27E9E49A-FFE9-4347-883E-5B07EB3A8321}">
      <mc:AlternateContent xmlns:x12ac="http://schemas.microsoft.com/office/spreadsheetml/2011/1/ac" xmlns:mc="http://schemas.openxmlformats.org/markup-compatibility/2006">
        <mc:Choice Requires="x12ac">
          <x12ac:list>Физ. лица, ИП и юр. лица," Как физ. лица, так и ИП и юр. лица"</x12ac:list>
        </mc:Choice>
        <mc:Fallback>
          <formula1>"Физ. лица, ИП и юр. лица, Как физ. лица, так и ИП и юр. лица"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rowBreaks count="3" manualBreakCount="3">
    <brk id="35" max="9" man="1"/>
    <brk id="108" max="9" man="1"/>
    <brk id="168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1368E4-4460-4967-9235-31473F0ECD1C}">
          <x14:formula1>
            <xm:f>Лист2!$D$4:$D$13</xm:f>
          </x14:formula1>
          <xm:sqref>G34:J34</xm:sqref>
        </x14:dataValidation>
        <x14:dataValidation type="list" allowBlank="1" showInputMessage="1" showErrorMessage="1" xr:uid="{1A396708-EB30-4B2D-AA82-1F0C95DA6B15}">
          <x14:formula1>
            <xm:f>Лист2!$J$4:$J$12</xm:f>
          </x14:formula1>
          <xm:sqref>G36:J36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2E47E-76E7-4EFE-B0B8-8A2A5DA24A3C}">
  <dimension ref="D4:J13"/>
  <sheetViews>
    <sheetView workbookViewId="0">
      <selection activeCell="I22" sqref="I22"/>
    </sheetView>
  </sheetViews>
  <sheetFormatPr defaultRowHeight="15" x14ac:dyDescent="0.25"/>
  <sheetData>
    <row r="4" spans="4:10" x14ac:dyDescent="0.25">
      <c r="D4" t="s">
        <v>231</v>
      </c>
      <c r="J4" t="s">
        <v>243</v>
      </c>
    </row>
    <row r="5" spans="4:10" x14ac:dyDescent="0.25">
      <c r="D5" t="s">
        <v>232</v>
      </c>
      <c r="J5" t="s">
        <v>244</v>
      </c>
    </row>
    <row r="6" spans="4:10" x14ac:dyDescent="0.25">
      <c r="D6" t="s">
        <v>233</v>
      </c>
      <c r="J6" t="s">
        <v>245</v>
      </c>
    </row>
    <row r="7" spans="4:10" x14ac:dyDescent="0.25">
      <c r="D7" t="s">
        <v>234</v>
      </c>
      <c r="J7" t="s">
        <v>246</v>
      </c>
    </row>
    <row r="8" spans="4:10" x14ac:dyDescent="0.25">
      <c r="D8" t="s">
        <v>235</v>
      </c>
      <c r="J8" t="s">
        <v>247</v>
      </c>
    </row>
    <row r="9" spans="4:10" x14ac:dyDescent="0.25">
      <c r="D9" t="s">
        <v>236</v>
      </c>
      <c r="J9" t="s">
        <v>248</v>
      </c>
    </row>
    <row r="10" spans="4:10" x14ac:dyDescent="0.25">
      <c r="D10" t="s">
        <v>237</v>
      </c>
      <c r="J10" t="s">
        <v>249</v>
      </c>
    </row>
    <row r="11" spans="4:10" x14ac:dyDescent="0.25">
      <c r="D11" t="s">
        <v>238</v>
      </c>
      <c r="J11" t="s">
        <v>250</v>
      </c>
    </row>
    <row r="12" spans="4:10" x14ac:dyDescent="0.25">
      <c r="D12" t="s">
        <v>239</v>
      </c>
      <c r="J12" t="s">
        <v>251</v>
      </c>
    </row>
    <row r="13" spans="4:10" x14ac:dyDescent="0.25">
      <c r="D13" t="s">
        <v>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FF85-1366-450D-89DD-7DF1EF1B02F7}">
  <sheetPr codeName="Лист2"/>
  <dimension ref="A1:F81"/>
  <sheetViews>
    <sheetView workbookViewId="0">
      <selection activeCell="D31" sqref="D31"/>
    </sheetView>
  </sheetViews>
  <sheetFormatPr defaultRowHeight="15" x14ac:dyDescent="0.25"/>
  <cols>
    <col min="1" max="1" width="7.28515625" style="6" customWidth="1"/>
    <col min="2" max="2" width="57.140625" bestFit="1" customWidth="1"/>
    <col min="4" max="4" width="10.42578125" style="3" bestFit="1" customWidth="1"/>
    <col min="5" max="5" width="1.85546875" customWidth="1"/>
    <col min="6" max="6" width="10.42578125" bestFit="1" customWidth="1"/>
  </cols>
  <sheetData>
    <row r="1" spans="1:6" x14ac:dyDescent="0.25">
      <c r="B1" t="s">
        <v>68</v>
      </c>
      <c r="F1" s="5">
        <f>SUM(F3:F34)</f>
        <v>250000</v>
      </c>
    </row>
    <row r="3" spans="1:6" x14ac:dyDescent="0.25">
      <c r="A3" s="6">
        <v>1</v>
      </c>
      <c r="B3" t="s">
        <v>91</v>
      </c>
      <c r="C3">
        <v>1</v>
      </c>
      <c r="D3" s="3">
        <v>7500</v>
      </c>
      <c r="F3" s="3">
        <f>C3*D3</f>
        <v>7500</v>
      </c>
    </row>
    <row r="4" spans="1:6" x14ac:dyDescent="0.25">
      <c r="A4" s="6">
        <v>2</v>
      </c>
      <c r="B4" t="s">
        <v>92</v>
      </c>
      <c r="C4">
        <v>1</v>
      </c>
      <c r="D4" s="3">
        <v>6200</v>
      </c>
      <c r="F4" s="3">
        <f t="shared" ref="F4:F34" si="0">C4*D4</f>
        <v>6200</v>
      </c>
    </row>
    <row r="5" spans="1:6" x14ac:dyDescent="0.25">
      <c r="A5" s="6">
        <v>3</v>
      </c>
      <c r="B5" t="s">
        <v>93</v>
      </c>
      <c r="C5">
        <v>1</v>
      </c>
      <c r="D5" s="3">
        <v>12600</v>
      </c>
      <c r="F5" s="3">
        <f t="shared" si="0"/>
        <v>12600</v>
      </c>
    </row>
    <row r="6" spans="1:6" x14ac:dyDescent="0.25">
      <c r="A6" s="6">
        <v>4</v>
      </c>
      <c r="B6" t="s">
        <v>94</v>
      </c>
      <c r="C6">
        <v>1</v>
      </c>
      <c r="D6" s="3">
        <v>6171</v>
      </c>
      <c r="F6" s="3">
        <f t="shared" si="0"/>
        <v>6171</v>
      </c>
    </row>
    <row r="7" spans="1:6" x14ac:dyDescent="0.25">
      <c r="A7" s="6">
        <v>5</v>
      </c>
      <c r="B7" t="s">
        <v>95</v>
      </c>
      <c r="C7">
        <v>1</v>
      </c>
      <c r="D7" s="3">
        <v>3375</v>
      </c>
      <c r="F7" s="3">
        <f t="shared" si="0"/>
        <v>3375</v>
      </c>
    </row>
    <row r="8" spans="1:6" x14ac:dyDescent="0.25">
      <c r="A8" s="6">
        <v>6</v>
      </c>
      <c r="B8" t="s">
        <v>96</v>
      </c>
      <c r="C8">
        <v>2</v>
      </c>
      <c r="D8" s="3">
        <v>6100</v>
      </c>
      <c r="F8" s="3">
        <f t="shared" si="0"/>
        <v>12200</v>
      </c>
    </row>
    <row r="9" spans="1:6" x14ac:dyDescent="0.25">
      <c r="A9" s="6">
        <v>7</v>
      </c>
      <c r="B9" s="9" t="s">
        <v>97</v>
      </c>
      <c r="C9" s="9">
        <v>0</v>
      </c>
      <c r="D9" s="11">
        <v>9500</v>
      </c>
      <c r="E9" s="9"/>
      <c r="F9" s="11">
        <f t="shared" si="0"/>
        <v>0</v>
      </c>
    </row>
    <row r="10" spans="1:6" x14ac:dyDescent="0.25">
      <c r="A10" s="6">
        <v>8</v>
      </c>
      <c r="B10" t="s">
        <v>98</v>
      </c>
      <c r="C10">
        <v>1</v>
      </c>
      <c r="D10" s="3">
        <v>13900</v>
      </c>
      <c r="F10" s="3">
        <f t="shared" si="0"/>
        <v>13900</v>
      </c>
    </row>
    <row r="11" spans="1:6" x14ac:dyDescent="0.25">
      <c r="A11" s="6">
        <v>9</v>
      </c>
      <c r="B11" t="s">
        <v>99</v>
      </c>
      <c r="C11">
        <v>1</v>
      </c>
      <c r="D11" s="3">
        <v>1599</v>
      </c>
      <c r="F11" s="3">
        <f t="shared" si="0"/>
        <v>1599</v>
      </c>
    </row>
    <row r="12" spans="1:6" x14ac:dyDescent="0.25">
      <c r="A12" s="6">
        <v>10</v>
      </c>
      <c r="B12" t="s">
        <v>100</v>
      </c>
      <c r="C12">
        <v>1</v>
      </c>
      <c r="D12" s="3">
        <v>10000</v>
      </c>
      <c r="F12" s="3">
        <f t="shared" si="0"/>
        <v>10000</v>
      </c>
    </row>
    <row r="13" spans="1:6" x14ac:dyDescent="0.25">
      <c r="A13" s="6">
        <v>11</v>
      </c>
      <c r="B13" s="1" t="s">
        <v>70</v>
      </c>
      <c r="C13">
        <v>1</v>
      </c>
      <c r="D13" s="2">
        <v>5500</v>
      </c>
      <c r="F13" s="3">
        <f t="shared" si="0"/>
        <v>5500</v>
      </c>
    </row>
    <row r="14" spans="1:6" x14ac:dyDescent="0.25">
      <c r="A14" s="6">
        <v>12</v>
      </c>
      <c r="B14" s="1" t="s">
        <v>71</v>
      </c>
      <c r="C14">
        <v>1</v>
      </c>
      <c r="D14" s="2">
        <v>4500</v>
      </c>
      <c r="F14" s="3">
        <f t="shared" si="0"/>
        <v>4500</v>
      </c>
    </row>
    <row r="15" spans="1:6" x14ac:dyDescent="0.25">
      <c r="A15" s="6">
        <v>13</v>
      </c>
      <c r="B15" s="1" t="s">
        <v>72</v>
      </c>
      <c r="C15">
        <v>1</v>
      </c>
      <c r="D15" s="2">
        <v>2990</v>
      </c>
      <c r="F15" s="3">
        <f t="shared" si="0"/>
        <v>2990</v>
      </c>
    </row>
    <row r="16" spans="1:6" x14ac:dyDescent="0.25">
      <c r="A16" s="6">
        <v>14</v>
      </c>
      <c r="B16" s="1" t="s">
        <v>73</v>
      </c>
      <c r="C16">
        <v>1</v>
      </c>
      <c r="D16" s="2">
        <v>4490</v>
      </c>
      <c r="F16" s="3">
        <f t="shared" si="0"/>
        <v>4490</v>
      </c>
    </row>
    <row r="17" spans="1:6" x14ac:dyDescent="0.25">
      <c r="A17" s="6">
        <v>15</v>
      </c>
      <c r="B17" s="1" t="s">
        <v>74</v>
      </c>
      <c r="C17">
        <v>1</v>
      </c>
      <c r="D17" s="2">
        <v>5499</v>
      </c>
      <c r="F17" s="3">
        <f t="shared" si="0"/>
        <v>5499</v>
      </c>
    </row>
    <row r="18" spans="1:6" x14ac:dyDescent="0.25">
      <c r="A18" s="6">
        <v>16</v>
      </c>
      <c r="B18" s="1" t="s">
        <v>75</v>
      </c>
      <c r="C18">
        <v>1</v>
      </c>
      <c r="D18" s="2">
        <v>4990</v>
      </c>
      <c r="F18" s="3">
        <f t="shared" si="0"/>
        <v>4990</v>
      </c>
    </row>
    <row r="19" spans="1:6" x14ac:dyDescent="0.25">
      <c r="A19" s="6">
        <v>17</v>
      </c>
      <c r="B19" s="1" t="s">
        <v>76</v>
      </c>
      <c r="C19">
        <v>1</v>
      </c>
      <c r="D19" s="2">
        <v>3100</v>
      </c>
      <c r="F19" s="3">
        <f t="shared" si="0"/>
        <v>3100</v>
      </c>
    </row>
    <row r="20" spans="1:6" x14ac:dyDescent="0.25">
      <c r="A20" s="6">
        <v>18</v>
      </c>
      <c r="B20" s="1" t="s">
        <v>77</v>
      </c>
      <c r="C20">
        <v>1</v>
      </c>
      <c r="D20" s="2">
        <v>8000</v>
      </c>
      <c r="F20" s="3">
        <f t="shared" si="0"/>
        <v>8000</v>
      </c>
    </row>
    <row r="21" spans="1:6" x14ac:dyDescent="0.25">
      <c r="A21" s="6">
        <v>19</v>
      </c>
      <c r="B21" s="1" t="s">
        <v>78</v>
      </c>
      <c r="C21">
        <v>1</v>
      </c>
      <c r="D21" s="2">
        <v>9000</v>
      </c>
      <c r="F21" s="3">
        <f t="shared" si="0"/>
        <v>9000</v>
      </c>
    </row>
    <row r="22" spans="1:6" x14ac:dyDescent="0.25">
      <c r="A22" s="6">
        <v>20</v>
      </c>
      <c r="B22" s="1" t="s">
        <v>79</v>
      </c>
      <c r="C22">
        <v>1</v>
      </c>
      <c r="D22" s="2">
        <v>5000</v>
      </c>
      <c r="F22" s="3">
        <f t="shared" si="0"/>
        <v>5000</v>
      </c>
    </row>
    <row r="23" spans="1:6" x14ac:dyDescent="0.25">
      <c r="A23" s="6">
        <v>21</v>
      </c>
      <c r="B23" s="1" t="s">
        <v>80</v>
      </c>
      <c r="C23">
        <v>1</v>
      </c>
      <c r="D23" s="2">
        <v>4000</v>
      </c>
      <c r="F23" s="3">
        <f t="shared" si="0"/>
        <v>4000</v>
      </c>
    </row>
    <row r="24" spans="1:6" x14ac:dyDescent="0.25">
      <c r="A24" s="6">
        <v>22</v>
      </c>
      <c r="B24" s="1" t="s">
        <v>81</v>
      </c>
      <c r="C24">
        <v>1</v>
      </c>
      <c r="D24" s="2">
        <v>5500</v>
      </c>
      <c r="F24" s="3">
        <f t="shared" si="0"/>
        <v>5500</v>
      </c>
    </row>
    <row r="25" spans="1:6" x14ac:dyDescent="0.25">
      <c r="A25" s="6">
        <v>23</v>
      </c>
      <c r="B25" s="1" t="s">
        <v>82</v>
      </c>
      <c r="C25">
        <v>1</v>
      </c>
      <c r="D25" s="2">
        <v>3600</v>
      </c>
      <c r="F25" s="3">
        <f t="shared" si="0"/>
        <v>3600</v>
      </c>
    </row>
    <row r="26" spans="1:6" x14ac:dyDescent="0.25">
      <c r="A26" s="6">
        <v>24</v>
      </c>
      <c r="B26" s="8" t="s">
        <v>83</v>
      </c>
      <c r="C26" s="9">
        <v>0</v>
      </c>
      <c r="D26" s="10">
        <v>25000</v>
      </c>
      <c r="E26" s="9"/>
      <c r="F26" s="11">
        <f t="shared" si="0"/>
        <v>0</v>
      </c>
    </row>
    <row r="27" spans="1:6" x14ac:dyDescent="0.25">
      <c r="A27" s="6">
        <v>25</v>
      </c>
      <c r="B27" t="s">
        <v>107</v>
      </c>
      <c r="C27">
        <v>1</v>
      </c>
      <c r="D27" s="7">
        <v>17000</v>
      </c>
      <c r="F27" s="3">
        <f t="shared" si="0"/>
        <v>17000</v>
      </c>
    </row>
    <row r="28" spans="1:6" x14ac:dyDescent="0.25">
      <c r="A28" s="6">
        <v>26</v>
      </c>
      <c r="B28" t="s">
        <v>108</v>
      </c>
      <c r="C28">
        <v>1</v>
      </c>
      <c r="D28" s="7">
        <v>10000</v>
      </c>
      <c r="F28" s="3">
        <f t="shared" si="0"/>
        <v>10000</v>
      </c>
    </row>
    <row r="29" spans="1:6" x14ac:dyDescent="0.25">
      <c r="F29" s="3"/>
    </row>
    <row r="30" spans="1:6" ht="135" x14ac:dyDescent="0.25">
      <c r="B30" s="4" t="s">
        <v>69</v>
      </c>
      <c r="C30">
        <v>1</v>
      </c>
      <c r="D30" s="3">
        <f>250000-219414+25000+7500+9500</f>
        <v>72586</v>
      </c>
      <c r="F30" s="3">
        <f t="shared" si="0"/>
        <v>72586</v>
      </c>
    </row>
    <row r="32" spans="1:6" x14ac:dyDescent="0.25">
      <c r="B32" t="s">
        <v>109</v>
      </c>
      <c r="C32">
        <v>1</v>
      </c>
      <c r="D32" s="3">
        <v>9000</v>
      </c>
      <c r="F32" s="3">
        <f t="shared" si="0"/>
        <v>9000</v>
      </c>
    </row>
    <row r="33" spans="2:6" x14ac:dyDescent="0.25">
      <c r="B33" t="s">
        <v>110</v>
      </c>
      <c r="C33">
        <v>1</v>
      </c>
      <c r="D33" s="3">
        <v>700</v>
      </c>
      <c r="F33" s="3">
        <f t="shared" si="0"/>
        <v>700</v>
      </c>
    </row>
    <row r="34" spans="2:6" x14ac:dyDescent="0.25">
      <c r="B34" t="s">
        <v>111</v>
      </c>
      <c r="C34">
        <v>50</v>
      </c>
      <c r="D34" s="3">
        <v>20</v>
      </c>
      <c r="F34" s="3">
        <f t="shared" si="0"/>
        <v>1000</v>
      </c>
    </row>
    <row r="41" spans="2:6" x14ac:dyDescent="0.25">
      <c r="B41" t="s">
        <v>142</v>
      </c>
    </row>
    <row r="42" spans="2:6" x14ac:dyDescent="0.25">
      <c r="B42" t="s">
        <v>112</v>
      </c>
    </row>
    <row r="44" spans="2:6" x14ac:dyDescent="0.25">
      <c r="B44" t="s">
        <v>113</v>
      </c>
    </row>
    <row r="45" spans="2:6" x14ac:dyDescent="0.25">
      <c r="B45" t="s">
        <v>114</v>
      </c>
    </row>
    <row r="47" spans="2:6" x14ac:dyDescent="0.25">
      <c r="B47" t="s">
        <v>115</v>
      </c>
    </row>
    <row r="48" spans="2:6" x14ac:dyDescent="0.25">
      <c r="B48" t="s">
        <v>116</v>
      </c>
    </row>
    <row r="49" spans="2:2" x14ac:dyDescent="0.25">
      <c r="B49" t="e">
        <f>- педаль - 1500 *2= 3000</f>
        <v>#NAME?</v>
      </c>
    </row>
    <row r="50" spans="2:2" x14ac:dyDescent="0.25">
      <c r="B50" t="s">
        <v>117</v>
      </c>
    </row>
    <row r="51" spans="2:2" x14ac:dyDescent="0.25">
      <c r="B51" t="s">
        <v>118</v>
      </c>
    </row>
    <row r="52" spans="2:2" x14ac:dyDescent="0.25">
      <c r="B52" t="s">
        <v>119</v>
      </c>
    </row>
    <row r="53" spans="2:2" x14ac:dyDescent="0.25">
      <c r="B53" t="s">
        <v>120</v>
      </c>
    </row>
    <row r="54" spans="2:2" x14ac:dyDescent="0.25">
      <c r="B54" t="s">
        <v>121</v>
      </c>
    </row>
    <row r="55" spans="2:2" x14ac:dyDescent="0.25">
      <c r="B55" t="s">
        <v>122</v>
      </c>
    </row>
    <row r="56" spans="2:2" x14ac:dyDescent="0.25">
      <c r="B56" t="s">
        <v>123</v>
      </c>
    </row>
    <row r="57" spans="2:2" x14ac:dyDescent="0.25">
      <c r="B57" t="s">
        <v>124</v>
      </c>
    </row>
    <row r="58" spans="2:2" x14ac:dyDescent="0.25">
      <c r="B58" t="s">
        <v>125</v>
      </c>
    </row>
    <row r="59" spans="2:2" x14ac:dyDescent="0.25">
      <c r="B59" t="s">
        <v>126</v>
      </c>
    </row>
    <row r="60" spans="2:2" x14ac:dyDescent="0.25">
      <c r="B60" t="s">
        <v>127</v>
      </c>
    </row>
    <row r="61" spans="2:2" x14ac:dyDescent="0.25">
      <c r="B61" t="s">
        <v>128</v>
      </c>
    </row>
    <row r="62" spans="2:2" x14ac:dyDescent="0.25">
      <c r="B62" t="s">
        <v>129</v>
      </c>
    </row>
    <row r="63" spans="2:2" x14ac:dyDescent="0.25">
      <c r="B63" t="s">
        <v>130</v>
      </c>
    </row>
    <row r="64" spans="2:2" x14ac:dyDescent="0.25">
      <c r="B64" t="s">
        <v>131</v>
      </c>
    </row>
    <row r="65" spans="2:2" x14ac:dyDescent="0.25">
      <c r="B65" t="s">
        <v>132</v>
      </c>
    </row>
    <row r="66" spans="2:2" x14ac:dyDescent="0.25">
      <c r="B66" t="s">
        <v>133</v>
      </c>
    </row>
    <row r="67" spans="2:2" x14ac:dyDescent="0.25">
      <c r="B67" t="s">
        <v>134</v>
      </c>
    </row>
    <row r="68" spans="2:2" x14ac:dyDescent="0.25">
      <c r="B68" t="s">
        <v>135</v>
      </c>
    </row>
    <row r="69" spans="2:2" x14ac:dyDescent="0.25">
      <c r="B69" t="s">
        <v>136</v>
      </c>
    </row>
    <row r="70" spans="2:2" x14ac:dyDescent="0.25">
      <c r="B70" t="s">
        <v>137</v>
      </c>
    </row>
    <row r="71" spans="2:2" x14ac:dyDescent="0.25">
      <c r="B71" t="e">
        <f>- пакетики</f>
        <v>#NAME?</v>
      </c>
    </row>
    <row r="72" spans="2:2" x14ac:dyDescent="0.25">
      <c r="B72" t="e">
        <f>- маска для себя ( экран )</f>
        <v>#NAME?</v>
      </c>
    </row>
    <row r="73" spans="2:2" x14ac:dyDescent="0.25">
      <c r="B73" t="s">
        <v>138</v>
      </c>
    </row>
    <row r="74" spans="2:2" x14ac:dyDescent="0.25">
      <c r="B74" t="e">
        <f>- перчатки</f>
        <v>#NAME?</v>
      </c>
    </row>
    <row r="75" spans="2:2" x14ac:dyDescent="0.25">
      <c r="B75" t="e">
        <f>- салфетки для клиента</f>
        <v>#NAME?</v>
      </c>
    </row>
    <row r="76" spans="2:2" x14ac:dyDescent="0.25">
      <c r="B76" t="e">
        <f>- шапочки</f>
        <v>#NAME?</v>
      </c>
    </row>
    <row r="77" spans="2:2" x14ac:dyDescent="0.25">
      <c r="B77" t="e">
        <f>- вазелин</f>
        <v>#NAME?</v>
      </c>
    </row>
    <row r="78" spans="2:2" x14ac:dyDescent="0.25">
      <c r="B78" t="e">
        <f>- визин</f>
        <v>#NAME?</v>
      </c>
    </row>
    <row r="79" spans="2:2" x14ac:dyDescent="0.25">
      <c r="B79" t="s">
        <v>139</v>
      </c>
    </row>
    <row r="80" spans="2:2" x14ac:dyDescent="0.25">
      <c r="B80" t="s">
        <v>140</v>
      </c>
    </row>
    <row r="81" spans="2:2" x14ac:dyDescent="0.25">
      <c r="B81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Б-П</vt:lpstr>
      <vt:lpstr>Лист2</vt:lpstr>
      <vt:lpstr>Лист1</vt:lpstr>
      <vt:lpstr>'Б-П'!Область_печати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2025-06-09T08:12:45Z</dcterms:modified>
</cp:coreProperties>
</file>