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C5E6AA9F-4FAB-4EA5-8B31-3A5BE2FA7852}" xr6:coauthVersionLast="37" xr6:coauthVersionMax="37" xr10:uidLastSave="{00000000-0000-0000-0000-000000000000}"/>
  <bookViews>
    <workbookView xWindow="0" yWindow="0" windowWidth="13668" windowHeight="10260" xr2:uid="{00000000-000D-0000-FFFF-FFFF00000000}"/>
  </bookViews>
  <sheets>
    <sheet name="БизнесПлан" sheetId="1" r:id="rId1"/>
    <sheet name="План продаж" sheetId="2" r:id="rId2"/>
  </sheets>
  <definedNames>
    <definedName name="месСебест">БизнесПлан!$E$180</definedName>
    <definedName name="месячнаяПрограмма">БизнесПлан!#REF!</definedName>
    <definedName name="_xlnm.Print_Area" localSheetId="0">БизнесПлан!$A$1:$G$227</definedName>
  </definedNames>
  <calcPr calcId="179021"/>
</workbook>
</file>

<file path=xl/calcChain.xml><?xml version="1.0" encoding="utf-8"?>
<calcChain xmlns="http://schemas.openxmlformats.org/spreadsheetml/2006/main">
  <c r="A131" i="1" l="1"/>
  <c r="A132" i="1" s="1"/>
  <c r="A133" i="1" s="1"/>
  <c r="A134" i="1" s="1"/>
  <c r="A135" i="1" s="1"/>
  <c r="A138" i="1" s="1"/>
  <c r="A139" i="1" s="1"/>
  <c r="A140" i="1" s="1"/>
  <c r="A141" i="1" s="1"/>
  <c r="A142" i="1" s="1"/>
  <c r="A143" i="1" s="1"/>
  <c r="A144" i="1" s="1"/>
  <c r="A145" i="1" s="1"/>
  <c r="F173" i="1"/>
  <c r="F172" i="1"/>
  <c r="F171" i="1"/>
  <c r="D138" i="1"/>
  <c r="D145" i="1"/>
  <c r="D140" i="1"/>
  <c r="D133" i="1"/>
  <c r="D143" i="1"/>
  <c r="D131" i="1"/>
  <c r="D132" i="1"/>
  <c r="D134" i="1"/>
  <c r="D135" i="1"/>
  <c r="D136" i="1"/>
  <c r="D137" i="1"/>
  <c r="D142" i="1"/>
  <c r="D141" i="1"/>
  <c r="C183" i="1" l="1"/>
  <c r="C182" i="1"/>
  <c r="C106" i="1"/>
  <c r="C157" i="1"/>
  <c r="C185" i="1" s="1"/>
  <c r="C113" i="1" l="1"/>
  <c r="D11" i="2" l="1"/>
  <c r="E6" i="2"/>
  <c r="E5" i="2"/>
  <c r="E11" i="2" l="1"/>
  <c r="E107" i="1"/>
  <c r="C108" i="1"/>
  <c r="F108" i="1" s="1"/>
  <c r="E112" i="1"/>
  <c r="C107" i="1"/>
  <c r="F107" i="1" s="1"/>
  <c r="D207" i="1" l="1"/>
  <c r="D41" i="1"/>
  <c r="C99" i="1"/>
  <c r="C111" i="1" s="1"/>
  <c r="D211" i="1" l="1"/>
  <c r="F106" i="1" l="1"/>
  <c r="E111" i="1" l="1"/>
  <c r="E106" i="1"/>
  <c r="E83" i="1" l="1"/>
  <c r="F83" i="1" l="1"/>
  <c r="G83" i="1" s="1"/>
  <c r="G84" i="1" s="1"/>
  <c r="C112" i="1" s="1"/>
  <c r="F112" i="1" s="1"/>
  <c r="D146" i="1" l="1"/>
  <c r="F165" i="1"/>
  <c r="F166" i="1"/>
  <c r="F167" i="1"/>
  <c r="F168" i="1"/>
  <c r="F169" i="1"/>
  <c r="F170" i="1"/>
  <c r="F113" i="1"/>
  <c r="F111" i="1"/>
  <c r="C184" i="1"/>
  <c r="C109" i="1" l="1"/>
  <c r="D109" i="1"/>
  <c r="C181" i="1" a="1"/>
  <c r="C181" i="1" s="1"/>
  <c r="C186" i="1" s="1"/>
  <c r="C187" i="1" s="1"/>
  <c r="F174" i="1"/>
  <c r="C217" i="1"/>
  <c r="C219" i="1" s="1"/>
  <c r="D114" i="1" l="1"/>
  <c r="E109" i="1"/>
  <c r="F109" i="1"/>
  <c r="C218" i="1"/>
  <c r="C220" i="1" s="1"/>
  <c r="C193" i="1"/>
  <c r="C195" i="1" s="1"/>
  <c r="C196" i="1" s="1"/>
  <c r="C110" i="1"/>
  <c r="F110" i="1" s="1"/>
  <c r="E113" i="1" l="1"/>
  <c r="E110" i="1"/>
  <c r="C23" i="1"/>
  <c r="E108" i="1"/>
  <c r="C221" i="1"/>
  <c r="F114" i="1"/>
  <c r="C24" i="1" s="1"/>
  <c r="C114" i="1"/>
  <c r="C21" i="1" s="1"/>
  <c r="C222" i="1"/>
  <c r="C223" i="1" l="1"/>
</calcChain>
</file>

<file path=xl/sharedStrings.xml><?xml version="1.0" encoding="utf-8"?>
<sst xmlns="http://schemas.openxmlformats.org/spreadsheetml/2006/main" count="263" uniqueCount="237">
  <si>
    <t>в том числе:</t>
  </si>
  <si>
    <t>3.3. Реализация продукции</t>
  </si>
  <si>
    <t>Наименование затрат и документов</t>
  </si>
  <si>
    <t>Итого:</t>
  </si>
  <si>
    <t>Наименование затрат</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</si>
  <si>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</si>
  <si>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</si>
  <si>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</si>
  <si>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</si>
  <si>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</si>
  <si>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</si>
  <si>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</si>
  <si>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</si>
  <si>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</si>
  <si>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</si>
  <si>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</si>
  <si>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</si>
  <si>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</si>
  <si>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</si>
  <si>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</si>
  <si>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</si>
  <si>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</si>
  <si>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</si>
  <si>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</si>
  <si>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</si>
  <si>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</si>
  <si>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</si>
  <si>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</si>
  <si>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</si>
  <si>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</si>
  <si>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</si>
  <si>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</si>
  <si>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</si>
  <si>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</si>
  <si>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</si>
  <si>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</si>
  <si>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</si>
  <si>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</si>
  <si>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</si>
  <si>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</si>
  <si>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</si>
  <si>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</si>
  <si>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</si>
  <si>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</si>
  <si>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</si>
  <si>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</si>
  <si>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</si>
  <si>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</si>
  <si>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</si>
  <si>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</si>
  <si>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</si>
  <si>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</si>
  <si>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</si>
  <si>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</si>
  <si>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</si>
  <si>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</si>
  <si>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</si>
  <si>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</si>
  <si>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</si>
  <si>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</si>
  <si>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</si>
  <si>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</si>
  <si>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</si>
  <si>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</si>
  <si>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</si>
  <si>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</si>
  <si>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</si>
  <si>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</si>
  <si>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</si>
  <si>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</si>
  <si>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</si>
  <si>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</si>
  <si>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</si>
  <si>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</si>
  <si>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</si>
  <si>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</si>
  <si>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Прочие затраты за 1 месяц</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</si>
  <si>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</si>
  <si>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</si>
  <si>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</si>
  <si>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</si>
  <si>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</si>
  <si>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</si>
  <si>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</si>
  <si>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</si>
  <si>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</si>
  <si>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</si>
  <si>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 xml:space="preserve"> «____»___________202___ г.           ________________          ____________________
                                      подпись                        Ф.И.О
                                                                                          </t>
  </si>
  <si>
    <t>БИЗНЕС – ПЛАН</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</si>
  <si>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</si>
  <si>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</si>
  <si>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</si>
  <si>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</si>
  <si>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</si>
  <si>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</si>
  <si>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</si>
  <si>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</si>
  <si>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</si>
  <si>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</si>
  <si>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Сведения о предпринимателе:</t>
  </si>
  <si>
    <t>Образование и квалификация предпринимателя:</t>
  </si>
  <si>
    <t xml:space="preserve">Вид предпринимательской деятельности: </t>
  </si>
  <si>
    <t>Намечаемые объемы реализации услуг (продукции) в месяц</t>
  </si>
  <si>
    <t>Таблица 8.1.</t>
  </si>
  <si>
    <t>№</t>
  </si>
  <si>
    <t>Наименование товара/группы товаров</t>
  </si>
  <si>
    <t>Цена</t>
  </si>
  <si>
    <t>Сумма</t>
  </si>
  <si>
    <t>ИТОГО:</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</si>
  <si>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</si>
  <si>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</si>
  <si>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</si>
  <si>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</si>
  <si>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</si>
  <si>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</si>
  <si>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</si>
  <si>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t>Себестоимость единицы продукции  (строка 6 табл. №6), рублей</t>
  </si>
  <si>
    <t>(см. план продаж)</t>
  </si>
  <si>
    <t>Срок окупаемости, мес.</t>
  </si>
  <si>
    <t xml:space="preserve"> * содержание основных средств, связь, транспорт, реклама, бухучет</t>
  </si>
  <si>
    <t>Чистый доход в месяц (стр. 1 минус стр. 2 минус стр. 3)</t>
  </si>
  <si>
    <t>Организационно-правовая форма (Самозанятый/ИП):</t>
  </si>
  <si>
    <t>Размещение или продвижение на торговых площадках, сервисах объявлений и соцсетях</t>
  </si>
  <si>
    <t>(авито, яндекс услуги)</t>
  </si>
  <si>
    <t xml:space="preserve">1.2. </t>
  </si>
  <si>
    <t>1.3.</t>
  </si>
  <si>
    <t xml:space="preserve">1.4. </t>
  </si>
  <si>
    <r>
      <t xml:space="preserve">2.3.
</t>
    </r>
    <r>
      <rPr>
        <b/>
        <sz val="16"/>
        <color rgb="FF0000FF"/>
        <rFont val="Courier New"/>
        <family val="3"/>
        <charset val="204"/>
      </rPr>
      <t xml:space="preserve">
</t>
    </r>
  </si>
  <si>
    <t xml:space="preserve">1.1 
          </t>
  </si>
  <si>
    <t>Выберите ставку налога --------------------------&gt;&gt;&gt;</t>
  </si>
  <si>
    <t xml:space="preserve">Аренда </t>
  </si>
  <si>
    <t>Затраты на аренду</t>
  </si>
  <si>
    <t>Аренда</t>
  </si>
  <si>
    <t xml:space="preserve">Постановление Правительства РФ  от 16/11/2023 г. N 1931 </t>
  </si>
  <si>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</si>
  <si>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r>
      <t xml:space="preserve"> - </t>
    </r>
    <r>
      <rPr>
        <b/>
        <i/>
        <sz val="8"/>
        <rFont val="Courier New"/>
        <family val="3"/>
        <charset val="204"/>
      </rPr>
      <t>до 10%:</t>
    </r>
    <r>
      <rPr>
        <i/>
        <sz val="8"/>
        <rFont val="Courier New"/>
        <family val="3"/>
        <charset val="204"/>
      </rPr>
      <t xml:space="preserve">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r>
  </si>
  <si>
    <r>
      <t xml:space="preserve"> - </t>
    </r>
    <r>
      <rPr>
        <b/>
        <i/>
        <sz val="8"/>
        <rFont val="Courier New"/>
        <family val="3"/>
        <charset val="204"/>
      </rPr>
      <t>до 15%:</t>
    </r>
    <r>
      <rPr>
        <i/>
        <sz val="8"/>
        <rFont val="Courier New"/>
        <family val="3"/>
        <charset val="204"/>
      </rPr>
      <t xml:space="preserve">  на  принятие  имущественных  обязательств,  необходимых  для  осуществления  предпринимательской деятельности (например, аренда)</t>
    </r>
  </si>
  <si>
    <r>
      <t xml:space="preserve"> - </t>
    </r>
    <r>
      <rPr>
        <b/>
        <i/>
        <sz val="8"/>
        <rFont val="Courier New"/>
        <family val="3"/>
        <charset val="204"/>
      </rPr>
      <t xml:space="preserve">до 5% </t>
    </r>
    <r>
      <rPr>
        <i/>
        <sz val="8"/>
        <rFont val="Courier New"/>
        <family val="3"/>
        <charset val="204"/>
      </rPr>
      <t xml:space="preserve">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r>
  </si>
  <si>
    <r>
      <t xml:space="preserve"> - </t>
    </r>
    <r>
      <rPr>
        <b/>
        <i/>
        <sz val="8"/>
        <rFont val="Courier New"/>
        <family val="3"/>
        <charset val="204"/>
      </rPr>
      <t>до 15%:</t>
    </r>
    <r>
      <rPr>
        <i/>
        <sz val="8"/>
        <rFont val="Courier New"/>
        <family val="3"/>
        <charset val="204"/>
      </rPr>
      <t xml:space="preserve">  на  приобретение  материально-производственных запасов, необходимых для осуществления предпринимательской деятельности</t>
    </r>
  </si>
  <si>
    <r>
      <t xml:space="preserve"> - </t>
    </r>
    <r>
      <rPr>
        <b/>
        <i/>
        <sz val="8"/>
        <rFont val="Courier New"/>
        <family val="3"/>
        <charset val="204"/>
      </rPr>
      <t>Оставшаяся  часть  денежной  выплаты  (или  вся  ее  сумма)</t>
    </r>
    <r>
      <rPr>
        <i/>
        <sz val="8"/>
        <rFont val="Courier New"/>
        <family val="3"/>
        <charset val="204"/>
      </rPr>
      <t xml:space="preserve">  может  быть  направлена  на  приобретение  основных  средств, необходимых для осуществления предпринимательской деятельности.</t>
    </r>
  </si>
  <si>
    <t xml:space="preserve"> Характеристики товара/услуги: </t>
  </si>
  <si>
    <t>Доля от выплаты гражданину по соцконтракту, % *</t>
  </si>
  <si>
    <t xml:space="preserve">Тип помещения: </t>
  </si>
  <si>
    <t>Право использования (собственность/аренда):</t>
  </si>
  <si>
    <t xml:space="preserve">Используемая площадь: </t>
  </si>
  <si>
    <t>Уровень (вид) образования: высшее</t>
  </si>
  <si>
    <t xml:space="preserve">Наименование учебного учреждения: Самарский Архитектурно-Строительный Университет
</t>
  </si>
  <si>
    <t xml:space="preserve">Факты, подтверждающие квалификацию по выбранному виду деятельности (если вид деятельности не совпадает с основным образованием): совпадает
</t>
  </si>
  <si>
    <t>ИП</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</si>
  <si>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41.20 Строительство жилых и нежилых зданий, 43.99.3 Работы свайные и работы по строительству фундаментов, 43.99.4 Работы бетонные и железобетонные</t>
    </r>
  </si>
  <si>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Строительство фунаментов для частных жилых домов, промшленных зданий и сооружений. Строительство типовых домов и домов по индивидуальным проектам. Кладочные, кровельные и фасадные работы.</t>
    </r>
  </si>
  <si>
    <t>Фунамент железобетонный: монолитная плита, свайно-ростверковый фунамент, заглубленная лента</t>
  </si>
  <si>
    <t>Стены из газоблока, керамзитоблока, кирпича и керамических блоков</t>
  </si>
  <si>
    <t>Кровля двускатная, вальмовая, плоская</t>
  </si>
  <si>
    <t>Типовые дома полезной площадью 86 м.кв., 112 м.кв. с утепленным фасадом</t>
  </si>
  <si>
    <r>
      <rPr>
        <b/>
        <sz val="16"/>
        <rFont val="Courier New"/>
        <family val="3"/>
        <charset val="204"/>
      </rPr>
      <t>2.5. Время, необходимое для начала деятельности:</t>
    </r>
    <r>
      <rPr>
        <sz val="16"/>
        <rFont val="Courier New"/>
        <family val="3"/>
        <charset val="204"/>
      </rPr>
      <t xml:space="preserve"> 2 месяца</t>
    </r>
  </si>
  <si>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нет</t>
    </r>
  </si>
  <si>
    <t>Поиск заказиков чрез Авито.</t>
  </si>
  <si>
    <t>Получение оплаты.</t>
  </si>
  <si>
    <t>Вагончик для хранения инвентаря на собственном земельном участке</t>
  </si>
  <si>
    <t xml:space="preserve">2.7. Имеющиеся активы для реализации проекта: </t>
  </si>
  <si>
    <t xml:space="preserve">Транспортное средство </t>
  </si>
  <si>
    <t>Сдача объекта сроительства заказчику и подписание акта выполненных работ.</t>
  </si>
  <si>
    <t xml:space="preserve">  уклака плёнки гидроизоляционной</t>
  </si>
  <si>
    <t xml:space="preserve">  отсыпка песком дна траншеи ростверка</t>
  </si>
  <si>
    <t xml:space="preserve">  сборка и установка опалубки</t>
  </si>
  <si>
    <t xml:space="preserve">  приглашение заказчика на предзаливочную сдачу</t>
  </si>
  <si>
    <t xml:space="preserve">  заливка бетона товарного заводского</t>
  </si>
  <si>
    <t xml:space="preserve">  вибрирование бетона</t>
  </si>
  <si>
    <t xml:space="preserve">  укрывка поверхноси ростверка плёнкой</t>
  </si>
  <si>
    <t xml:space="preserve">  через 4-5 дней демонтаж опалубки </t>
  </si>
  <si>
    <t>Выполнение заказа по устройству фундамента (В качестве примера - Выполнение свайно-ростверкого фундамента):</t>
  </si>
  <si>
    <t xml:space="preserve">  разравнивание поверхности мастерками</t>
  </si>
  <si>
    <t xml:space="preserve">  бурение лунок под сваи ямобуром</t>
  </si>
  <si>
    <t xml:space="preserve">  установка армокаркаса</t>
  </si>
  <si>
    <t>фундамент</t>
  </si>
  <si>
    <t>Дрель шуруповерт аккумуляторный</t>
  </si>
  <si>
    <t>Тепловая пушка электрическая</t>
  </si>
  <si>
    <t xml:space="preserve">Отбойный молоток </t>
  </si>
  <si>
    <t>Дисковая пила</t>
  </si>
  <si>
    <t xml:space="preserve">Перфоратор </t>
  </si>
  <si>
    <t>Глубинный вибратор</t>
  </si>
  <si>
    <t>Арматурогиб</t>
  </si>
  <si>
    <t>Лазерный уровень</t>
  </si>
  <si>
    <t>Комплект: оптический нивелир + штатив + рейка</t>
  </si>
  <si>
    <t>Удлинитель</t>
  </si>
  <si>
    <t>Сапоги резиновые</t>
  </si>
  <si>
    <t>Виброплита</t>
  </si>
  <si>
    <t>Вязальная проволока</t>
  </si>
  <si>
    <t>Гвозди</t>
  </si>
  <si>
    <t>Перчатки</t>
  </si>
  <si>
    <t>Круги для балгарки</t>
  </si>
  <si>
    <t>Саморезы</t>
  </si>
  <si>
    <t>Нить разметочная</t>
  </si>
  <si>
    <t>Углошлифовальная машинка</t>
  </si>
  <si>
    <t>Зажим пружинный опалубочный</t>
  </si>
  <si>
    <t>Ключ для пружинного зажима</t>
  </si>
  <si>
    <t>Тачка строительная</t>
  </si>
  <si>
    <t>Ноутбук с программным обеспечением и оргтехникой</t>
  </si>
  <si>
    <t>Мешки для мусора</t>
  </si>
  <si>
    <t>Диски для циркулярки</t>
  </si>
  <si>
    <t>Свёрла, буры</t>
  </si>
  <si>
    <t>пара</t>
  </si>
  <si>
    <t>шт</t>
  </si>
  <si>
    <t>кг</t>
  </si>
  <si>
    <t>Ручной строительнй инструмент: лопаты штыковые, лопаты совковые, кувалда, кирка, лом</t>
  </si>
  <si>
    <t xml:space="preserve">Просчёт и вставление коммерческого предложения. </t>
  </si>
  <si>
    <t>Выполнение рабочих чертежей. Заключение договора на проведение строительно-монтаных работ.</t>
  </si>
  <si>
    <t>Выезд на объект. Уточнение объемов работ, консультация заказчика. Сбор информации о пятне застройки.</t>
  </si>
  <si>
    <t xml:space="preserve">  разметка фунамента, отбивка высотных точек нивелиром</t>
  </si>
  <si>
    <t xml:space="preserve">  вязание армокаркаса свай </t>
  </si>
  <si>
    <t xml:space="preserve">  засыпка на дно лунки щебня</t>
  </si>
  <si>
    <t xml:space="preserve">  заливка бетона свай товарного заводского</t>
  </si>
  <si>
    <t xml:space="preserve">  копка траншеи вручную</t>
  </si>
  <si>
    <t xml:space="preserve">  вязание армокаркаса ростверка</t>
  </si>
  <si>
    <t>Расходы на ГСМ</t>
  </si>
  <si>
    <t>Монолитный фундамент</t>
  </si>
  <si>
    <t>Свайно-ростверковый фундамент</t>
  </si>
  <si>
    <t>Конкурентная способность (наличие конкурента): 
Данная отрасль препринемательства является высоконкурентной. Но сроительне компании, такие как "Фунамент 63" и "Русский Дом" работают по ценам, гораздо выше моих. А отдельные бригады без специалистов, обладающих высшим строительным образованием, не могут предложить качества, сопостовимого с моим. Своим заказчикам всегда предоставляю гарантию на все виды работ. Могу проконсультировать и произвести расчет в любое время, без выходных. Поэтому конкурентную способность своего бизнеса считаю обеспеченной.</t>
  </si>
  <si>
    <t>Каналы сбыта: через рекламу на сервисе Авито, по рекомендациям предыущих заказчиков</t>
  </si>
  <si>
    <t>Реклама (необходимость, её виды): реклама в интернете на сервисе Авито</t>
  </si>
  <si>
    <t>предпринимательского проекта : Производство бетонных и монолитных работ</t>
  </si>
  <si>
    <t>ИНН 000000000000</t>
  </si>
  <si>
    <r>
      <t>Адрес регистрации:</t>
    </r>
    <r>
      <rPr>
        <sz val="16"/>
        <color rgb="FF0000FF"/>
        <rFont val="Courier New"/>
        <family val="3"/>
        <charset val="204"/>
      </rPr>
      <t xml:space="preserve"> 
</t>
    </r>
    <r>
      <rPr>
        <sz val="16"/>
        <color theme="1"/>
        <rFont val="Courier New"/>
        <family val="3"/>
        <charset val="204"/>
      </rPr>
      <t>Самара...</t>
    </r>
  </si>
  <si>
    <t>Номер тел.: 8927...    E-mail:  ...@mail.ru</t>
  </si>
  <si>
    <t>Дата рождения: ... г</t>
  </si>
  <si>
    <t>Квалификация/специальность по диплому: Инженер по специальности "Промышленное и гражданское строительство" 2015 г.</t>
  </si>
  <si>
    <t xml:space="preserve">Продукция/услуги: Строительство фунаментов для частных жилых домов, промшленных зданий и сооружений. Строительство типовых домов и домов по индивидуальным проектам. Кладочные, кровельные и фасадные работы.
</t>
  </si>
  <si>
    <t>Адрес:  на объектах заказчиков</t>
  </si>
  <si>
    <r>
      <t>приобретение основных средств (перечислить)</t>
    </r>
    <r>
      <rPr>
        <sz val="16"/>
        <color theme="1"/>
        <rFont val="Courier New"/>
        <family val="3"/>
        <charset val="204"/>
      </rPr>
      <t xml:space="preserve">: Виброплита, перфоратор, отбойный молоток, тепловая пушка электрическая, дисковая пила, лобзик электрический, дрель шуруповерт аккумуляторный, генератор бензиновый электрический, глубинный вибратор, бензопила цепная бензиновая, виброрейка аккумуляторная 1.5м, зажим пружинный, тачка строительная, нивелир оптический в комплекте, удлинитель, сапоги резиновые, армотурогиб, лазерный уровень
</t>
    </r>
  </si>
  <si>
    <r>
      <t>инструмент (перечислить)</t>
    </r>
    <r>
      <rPr>
        <sz val="16"/>
        <color theme="1"/>
        <rFont val="Courier New"/>
        <family val="3"/>
        <charset val="204"/>
      </rPr>
      <t>:  Виброплита, перфоратор, отбойный молоток, тепловая пушка электрическая, дисковая пила, лобзик электрический, дрель шуруповерт аккумуляторный, генератор бензиновый электрический, глубинный вибратор, бензопила цепная бензиновая, виброрейка аккумуляторная 1.5м, зажим пружинный, тачка строительная, нивелир оптический в комплекте, удлинитель, сапоги резиновые, армотурогиб, лазерный уровень</t>
    </r>
  </si>
  <si>
    <r>
      <rPr>
        <u/>
        <sz val="16"/>
        <color theme="1"/>
        <rFont val="Courier New"/>
        <family val="3"/>
        <charset val="204"/>
      </rPr>
      <t>сырье, материалы, покупные комплектующие изделия (перечислить)</t>
    </r>
    <r>
      <rPr>
        <sz val="16"/>
        <color theme="1"/>
        <rFont val="Courier New"/>
        <family val="3"/>
        <charset val="204"/>
      </rPr>
      <t>: перчатки, мешки для мусора, свёрла, круги для балгарки, саморезы, нить разметочная,плёнка гироизоляционная,геотекстиль, гвози, степлеры, скобы, маркеры</t>
    </r>
  </si>
  <si>
    <r>
      <t>помещение, энергоносители (эл.энергия, вода, газ)</t>
    </r>
    <r>
      <rPr>
        <sz val="16"/>
        <color theme="1"/>
        <rFont val="Courier New"/>
        <family val="3"/>
        <charset val="204"/>
      </rPr>
      <t xml:space="preserve">:  электричество и воду на объекте предоставляет заказчик 
 </t>
    </r>
  </si>
  <si>
    <t xml:space="preserve">Основной сегмент клиентов (кто в основном покупает продукцию/услуги): Семьи среднего достатка, планирующие строительство загородного дома. Крупные строительные фирмы, отдающие работы на субподряд. </t>
  </si>
  <si>
    <t>Связь и канцтовары</t>
  </si>
  <si>
    <t>Уровень цены (по сравнению с аналогом): средняя цена за работы по устроству фундамента на рынке - 90000 - 100 000 руб. Моя средняя цена - 85 000 руб.</t>
  </si>
  <si>
    <t>Фамилия, имя и отчество (последнее - при наличии) предпринимателя: 
Богданов Сергей Викторович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</si>
</sst>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31" x14ac:knownFonts="1">
    <font>
      <sz val="10"/>
      <name val="Arial Cyr"/>
      <charset val="204"/>
    </font>
    <font>
      <sz val="10"/>
      <name val="Arial Cyr"/>
      <charset val="204"/>
    </font>
    <font>
      <sz val="8"/>
      <name val="Arial Cyr"/>
      <charset val="204"/>
    </font>
    <font>
      <sz val="12"/>
      <name val="Courier New"/>
      <family val="3"/>
      <charset val="204"/>
    </font>
    <font>
      <b/>
      <sz val="12"/>
      <name val="Courier New"/>
      <family val="3"/>
      <charset val="204"/>
    </font>
    <font>
      <sz val="12"/>
      <name val="Arial"/>
      <family val="2"/>
      <charset val="204"/>
    </font>
    <font>
      <b/>
      <sz val="12"/>
      <name val="Arial"/>
      <family val="2"/>
      <charset val="204"/>
    </font>
    <font>
      <b/>
      <sz val="12"/>
      <color rgb="FF0000CC"/>
      <name val="Arial"/>
      <family val="2"/>
      <charset val="204"/>
    </font>
    <font>
      <b/>
      <sz val="18"/>
      <name val="Courier New"/>
      <family val="3"/>
      <charset val="204"/>
    </font>
    <font>
      <b/>
      <sz val="16"/>
      <name val="Courier New"/>
      <family val="3"/>
      <charset val="204"/>
    </font>
    <font>
      <b/>
      <sz val="16"/>
      <color rgb="FF0000FF"/>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name val="Arial"/>
      <family val="2"/>
      <charset val="204"/>
    </font>
    <font>
      <b/>
      <sz val="16"/>
      <color rgb="FF6415D9"/>
      <name val="Arial"/>
      <family val="2"/>
      <charset val="204"/>
    </font>
    <font>
      <sz val="16"/>
      <color rgb="FF0000CC"/>
      <name val="Arial"/>
      <family val="2"/>
      <charset val="204"/>
    </font>
    <font>
      <b/>
      <sz val="16"/>
      <color rgb="FF0000CC"/>
      <name val="Arial"/>
      <family val="2"/>
      <charset val="204"/>
    </font>
    <font>
      <b/>
      <sz val="20"/>
      <name val="Courier New"/>
      <family val="3"/>
      <charset val="204"/>
    </font>
    <font>
      <sz val="18"/>
      <name val="Courier New"/>
      <family val="3"/>
      <charset val="204"/>
    </font>
    <font>
      <b/>
      <sz val="26"/>
      <name val="Courier New"/>
      <family val="3"/>
      <charset val="204"/>
    </font>
    <font>
      <b/>
      <sz val="11"/>
      <name val="Arial"/>
      <family val="2"/>
      <charset val="204"/>
    </font>
    <font>
      <i/>
      <sz val="8"/>
      <name val="Courier New"/>
      <family val="3"/>
      <charset val="204"/>
    </font>
    <font>
      <b/>
      <i/>
      <sz val="8"/>
      <name val="Courier New"/>
      <family val="3"/>
      <charset val="204"/>
    </font>
    <font>
      <sz val="8"/>
      <name val="Courier New"/>
      <family val="3"/>
      <charset val="204"/>
    </font>
    <font>
      <sz val="16"/>
      <color rgb="FFFF0000"/>
      <name val="Arial"/>
      <family val="2"/>
      <charset val="204"/>
    </font>
    <font>
      <sz val="16"/>
      <color theme="1"/>
      <name val="Courier New"/>
      <family val="3"/>
      <charset val="204"/>
    </font>
    <font>
      <b/>
      <sz val="16"/>
      <color theme="1"/>
      <name val="Courier New"/>
      <family val="3"/>
      <charset val="204"/>
    </font>
    <font>
      <u/>
      <sz val="16"/>
      <color theme="1"/>
      <name val="Courier New"/>
      <family val="3"/>
      <charset val="204"/>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medium">
        <color indexed="64"/>
      </top>
      <bottom style="medium">
        <color indexed="64"/>
      </bottom>
      <diagonal/>
    </border>
    <border>
      <left style="thin">
        <color indexed="8"/>
      </left>
      <right/>
      <top/>
      <bottom/>
      <diagonal/>
    </border>
    <border>
      <left/>
      <right style="thin">
        <color indexed="8"/>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2">
    <xf numFmtId="0" fontId="0" fillId="0" borderId="0" xfId="0"/>
    <xf numFmtId="0" fontId="3" fillId="0" borderId="0" xfId="0" applyFont="1"/>
    <xf numFmtId="0" fontId="4" fillId="0" borderId="0" xfId="0" applyFont="1"/>
    <xf numFmtId="0" fontId="3" fillId="0" borderId="0" xfId="0" applyFont="1" applyAlignment="1" applyProtection="1">
      <alignment horizontal="left" vertical="top" wrapText="1"/>
      <protection locked="0"/>
    </xf>
    <xf numFmtId="0" fontId="5" fillId="0" borderId="0" xfId="0" applyFont="1" applyAlignment="1">
      <alignment vertical="center"/>
    </xf>
    <xf numFmtId="0" fontId="5" fillId="0" borderId="0" xfId="0" applyFont="1"/>
    <xf numFmtId="0" fontId="6" fillId="0" borderId="0" xfId="0" applyFont="1"/>
    <xf numFmtId="0" fontId="5" fillId="0" borderId="0" xfId="0" applyFont="1" applyAlignment="1">
      <alignment horizontal="center" vertical="center"/>
    </xf>
    <xf numFmtId="0" fontId="5" fillId="0" borderId="0" xfId="0" applyFont="1" applyProtection="1">
      <protection locked="0"/>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left" vertical="center"/>
    </xf>
    <xf numFmtId="0" fontId="3" fillId="0" borderId="0" xfId="0" applyFont="1" applyAlignment="1" applyProtection="1">
      <alignment vertical="top" wrapText="1"/>
      <protection locked="0"/>
    </xf>
    <xf numFmtId="165" fontId="6" fillId="2" borderId="2" xfId="0" applyNumberFormat="1" applyFont="1" applyFill="1" applyBorder="1" applyAlignment="1">
      <alignment horizontal="center" vertical="center" shrinkToFit="1"/>
    </xf>
    <xf numFmtId="0" fontId="5" fillId="3" borderId="2" xfId="0" applyFont="1" applyFill="1" applyBorder="1" applyAlignment="1" applyProtection="1">
      <alignment horizontal="left" vertical="center" wrapText="1"/>
      <protection locked="0"/>
    </xf>
    <xf numFmtId="165" fontId="7" fillId="4" borderId="8" xfId="1" applyNumberFormat="1" applyFont="1" applyFill="1" applyBorder="1" applyAlignment="1" applyProtection="1">
      <alignment horizontal="center" vertical="center" shrinkToFit="1"/>
      <protection locked="0"/>
    </xf>
    <xf numFmtId="3" fontId="7" fillId="4" borderId="8" xfId="1" applyNumberFormat="1" applyFont="1" applyFill="1" applyBorder="1" applyAlignment="1" applyProtection="1">
      <alignment horizontal="center" vertical="center" shrinkToFit="1"/>
      <protection locked="0"/>
    </xf>
    <xf numFmtId="3" fontId="6" fillId="2" borderId="2" xfId="0" applyNumberFormat="1" applyFont="1" applyFill="1" applyBorder="1" applyAlignment="1">
      <alignment horizontal="center" vertical="center" shrinkToFit="1"/>
    </xf>
    <xf numFmtId="0" fontId="11"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12" fillId="0" borderId="0" xfId="0" applyFont="1" applyProtection="1">
      <protection locked="0"/>
    </xf>
    <xf numFmtId="0" fontId="11" fillId="0" borderId="3"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0" fillId="0" borderId="0" xfId="0" applyProtection="1">
      <protection locked="0"/>
    </xf>
    <xf numFmtId="0" fontId="9" fillId="0" borderId="0" xfId="0" applyFont="1" applyAlignment="1" applyProtection="1">
      <alignment horizontal="left" vertical="center" wrapText="1"/>
      <protection locked="0"/>
    </xf>
    <xf numFmtId="0" fontId="9" fillId="0" borderId="13"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14" fillId="0" borderId="0" xfId="0" applyFont="1" applyAlignment="1" applyProtection="1">
      <alignment horizontal="left" vertical="top"/>
      <protection locked="0"/>
    </xf>
    <xf numFmtId="0" fontId="9" fillId="0" borderId="0" xfId="0" applyFont="1" applyAlignment="1" applyProtection="1">
      <alignment horizontal="left" vertical="top"/>
      <protection locked="0"/>
    </xf>
    <xf numFmtId="165" fontId="9" fillId="2" borderId="3" xfId="0" applyNumberFormat="1" applyFont="1" applyFill="1" applyBorder="1" applyAlignment="1">
      <alignment horizontal="center" vertical="center" shrinkToFit="1"/>
    </xf>
    <xf numFmtId="0" fontId="14" fillId="0" borderId="0" xfId="0" applyFont="1" applyAlignment="1" applyProtection="1">
      <alignment vertical="top" wrapText="1"/>
      <protection locked="0"/>
    </xf>
    <xf numFmtId="0" fontId="14" fillId="0" borderId="0" xfId="0" applyFont="1" applyProtection="1">
      <protection locked="0"/>
    </xf>
    <xf numFmtId="165" fontId="9" fillId="0" borderId="0" xfId="0" applyNumberFormat="1" applyFont="1" applyAlignment="1" applyProtection="1">
      <alignment horizontal="center" vertical="center" shrinkToFit="1"/>
      <protection locked="0"/>
    </xf>
    <xf numFmtId="0" fontId="14" fillId="0" borderId="0" xfId="0" applyFont="1" applyAlignment="1" applyProtection="1">
      <alignment horizontal="left" vertical="top" wrapText="1"/>
      <protection locked="0"/>
    </xf>
    <xf numFmtId="0" fontId="16" fillId="0" borderId="0" xfId="0" applyFont="1" applyAlignment="1" applyProtection="1">
      <alignment horizontal="left" wrapText="1"/>
      <protection locked="0"/>
    </xf>
    <xf numFmtId="0" fontId="13"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3" fillId="0" borderId="2" xfId="0" applyFont="1" applyBorder="1" applyAlignment="1" applyProtection="1">
      <alignment horizontal="center" wrapText="1"/>
      <protection locked="0"/>
    </xf>
    <xf numFmtId="0" fontId="13" fillId="0" borderId="0" xfId="0" applyFont="1" applyProtection="1">
      <protection locked="0"/>
    </xf>
    <xf numFmtId="165" fontId="16" fillId="2" borderId="2" xfId="0" applyNumberFormat="1" applyFont="1" applyFill="1" applyBorder="1" applyAlignment="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3"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3" fillId="0" borderId="0" xfId="0" applyFont="1" applyAlignment="1" applyProtection="1">
      <alignment horizontal="center" wrapText="1"/>
      <protection locked="0"/>
    </xf>
    <xf numFmtId="0" fontId="13" fillId="0" borderId="0" xfId="0" applyFont="1" applyAlignment="1" applyProtection="1">
      <alignment horizontal="left"/>
      <protection locked="0"/>
    </xf>
    <xf numFmtId="0" fontId="13" fillId="0" borderId="2" xfId="0" applyFont="1" applyBorder="1" applyAlignment="1" applyProtection="1">
      <alignment horizontal="center" vertical="top" wrapText="1"/>
      <protection locked="0"/>
    </xf>
    <xf numFmtId="0" fontId="13" fillId="0" borderId="2" xfId="0" applyFont="1" applyBorder="1" applyAlignment="1" applyProtection="1">
      <alignment horizontal="center" vertical="center" wrapText="1"/>
      <protection locked="0"/>
    </xf>
    <xf numFmtId="10" fontId="13" fillId="2" borderId="2" xfId="0" applyNumberFormat="1" applyFont="1" applyFill="1" applyBorder="1" applyAlignment="1">
      <alignment horizontal="center" vertical="center" shrinkToFit="1"/>
    </xf>
    <xf numFmtId="165" fontId="13" fillId="2" borderId="2" xfId="0" applyNumberFormat="1" applyFont="1" applyFill="1" applyBorder="1" applyAlignment="1">
      <alignment horizontal="center" vertical="center" shrinkToFit="1"/>
    </xf>
    <xf numFmtId="0" fontId="16" fillId="0" borderId="2" xfId="0" applyFont="1" applyBorder="1" applyAlignme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right"/>
      <protection locked="0"/>
    </xf>
    <xf numFmtId="0" fontId="16" fillId="0" borderId="0" xfId="0" applyFont="1" applyAlignment="1" applyProtection="1">
      <alignment horizontal="left" vertical="top" wrapText="1"/>
      <protection locked="0"/>
    </xf>
    <xf numFmtId="0" fontId="16" fillId="0" borderId="2" xfId="0" applyFont="1" applyBorder="1" applyAlignment="1" applyProtection="1">
      <alignment vertical="top" wrapText="1"/>
      <protection locked="0"/>
    </xf>
    <xf numFmtId="165" fontId="13" fillId="2" borderId="2" xfId="0" applyNumberFormat="1" applyFont="1" applyFill="1" applyBorder="1" applyAlignment="1" applyProtection="1">
      <alignment horizontal="center" shrinkToFit="1"/>
      <protection locked="0"/>
    </xf>
    <xf numFmtId="0" fontId="16" fillId="0" borderId="0" xfId="0" applyFont="1" applyAlignment="1" applyProtection="1">
      <alignment vertical="top" wrapText="1"/>
      <protection locked="0"/>
    </xf>
    <xf numFmtId="0" fontId="13" fillId="0" borderId="0" xfId="0" applyFont="1" applyAlignment="1" applyProtection="1">
      <alignment horizontal="left" vertical="top" wrapText="1"/>
      <protection locked="0"/>
    </xf>
    <xf numFmtId="0" fontId="16" fillId="0" borderId="0" xfId="0" applyFont="1" applyAlignment="1" applyProtection="1">
      <alignment horizontal="right" vertical="top" wrapText="1"/>
      <protection locked="0"/>
    </xf>
    <xf numFmtId="0" fontId="13" fillId="0" borderId="0" xfId="0" applyFont="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3" fontId="13" fillId="3" borderId="2" xfId="0" applyNumberFormat="1" applyFont="1" applyFill="1" applyBorder="1" applyAlignment="1" applyProtection="1">
      <alignment horizontal="center" vertical="top" shrinkToFit="1"/>
      <protection locked="0"/>
    </xf>
    <xf numFmtId="0" fontId="18" fillId="4" borderId="2" xfId="0" applyFont="1" applyFill="1" applyBorder="1" applyAlignment="1" applyProtection="1">
      <alignment horizontal="left" vertical="top" wrapText="1"/>
      <protection locked="0"/>
    </xf>
    <xf numFmtId="165" fontId="13" fillId="4" borderId="2" xfId="0" applyNumberFormat="1" applyFont="1" applyFill="1" applyBorder="1" applyAlignment="1" applyProtection="1">
      <alignment horizontal="center" vertical="center" shrinkToFit="1"/>
      <protection locked="0"/>
    </xf>
    <xf numFmtId="4" fontId="19" fillId="4" borderId="2" xfId="0" applyNumberFormat="1" applyFont="1" applyFill="1" applyBorder="1" applyAlignment="1" applyProtection="1">
      <alignment horizontal="center" vertical="center" shrinkToFit="1"/>
      <protection locked="0"/>
    </xf>
    <xf numFmtId="165" fontId="19" fillId="4" borderId="2" xfId="0" applyNumberFormat="1" applyFont="1" applyFill="1" applyBorder="1" applyAlignment="1" applyProtection="1">
      <alignment horizontal="center" vertical="center" shrinkToFit="1"/>
      <protection locked="0"/>
    </xf>
    <xf numFmtId="1" fontId="13" fillId="2" borderId="2" xfId="0" applyNumberFormat="1" applyFont="1" applyFill="1" applyBorder="1" applyAlignment="1" applyProtection="1">
      <alignment horizontal="center" vertical="top" shrinkToFit="1"/>
      <protection locked="0"/>
    </xf>
    <xf numFmtId="0" fontId="16" fillId="0" borderId="0" xfId="0" applyFont="1" applyAlignment="1" applyProtection="1">
      <alignment wrapText="1"/>
      <protection locked="0"/>
    </xf>
    <xf numFmtId="0" fontId="16" fillId="0" borderId="0" xfId="0" applyFont="1" applyAlignment="1" applyProtection="1">
      <alignment horizontal="right" wrapText="1"/>
      <protection locked="0"/>
    </xf>
    <xf numFmtId="0" fontId="16" fillId="0" borderId="0" xfId="0" applyFont="1" applyAlignment="1" applyProtection="1">
      <alignment horizontal="center" wrapText="1"/>
      <protection locked="0"/>
    </xf>
    <xf numFmtId="0" fontId="16" fillId="0" borderId="0" xfId="0" applyFont="1" applyAlignment="1" applyProtection="1">
      <alignment horizontal="left"/>
      <protection locked="0"/>
    </xf>
    <xf numFmtId="165" fontId="16" fillId="2" borderId="2" xfId="0" applyNumberFormat="1" applyFont="1" applyFill="1" applyBorder="1" applyAlignment="1">
      <alignment horizontal="left" vertical="center" wrapText="1" shrinkToFit="1"/>
    </xf>
    <xf numFmtId="165" fontId="13" fillId="2" borderId="2" xfId="0" applyNumberFormat="1" applyFont="1" applyFill="1" applyBorder="1" applyAlignment="1">
      <alignment horizontal="center" vertical="center" wrapText="1" shrinkToFit="1"/>
    </xf>
    <xf numFmtId="165" fontId="13" fillId="2" borderId="2" xfId="0" applyNumberFormat="1" applyFont="1" applyFill="1" applyBorder="1" applyAlignment="1">
      <alignment horizontal="left" vertical="center" wrapText="1" shrinkToFit="1"/>
    </xf>
    <xf numFmtId="0" fontId="16" fillId="2" borderId="2" xfId="0" applyFont="1" applyFill="1" applyBorder="1" applyAlignment="1" applyProtection="1">
      <alignment horizontal="left" vertical="center" wrapText="1"/>
      <protection locked="0"/>
    </xf>
    <xf numFmtId="165" fontId="13" fillId="2" borderId="2" xfId="0" applyNumberFormat="1" applyFont="1" applyFill="1" applyBorder="1" applyAlignment="1" applyProtection="1">
      <alignment horizontal="center" vertical="center" shrinkToFit="1"/>
      <protection locked="0"/>
    </xf>
    <xf numFmtId="9" fontId="13"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165" fontId="17" fillId="3" borderId="2" xfId="1" applyNumberFormat="1"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3" fillId="2" borderId="2" xfId="0" applyFont="1" applyFill="1" applyBorder="1" applyAlignment="1" applyProtection="1">
      <alignment horizontal="left" vertical="center" wrapText="1"/>
      <protection locked="0"/>
    </xf>
    <xf numFmtId="3" fontId="19" fillId="4" borderId="20" xfId="0" applyNumberFormat="1"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right" vertical="center" wrapText="1"/>
      <protection locked="0"/>
    </xf>
    <xf numFmtId="0" fontId="16" fillId="2" borderId="2" xfId="0" applyFont="1" applyFill="1" applyBorder="1" applyAlignment="1" applyProtection="1">
      <alignment horizontal="left"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4" fillId="0" borderId="0" xfId="0" applyFont="1" applyAlignment="1" applyProtection="1">
      <alignment wrapText="1"/>
      <protection locked="0"/>
    </xf>
    <xf numFmtId="0" fontId="8" fillId="0" borderId="0" xfId="0" applyFont="1" applyAlignment="1">
      <alignment vertical="top"/>
    </xf>
    <xf numFmtId="0" fontId="21" fillId="0" borderId="0" xfId="0" applyFont="1" applyAlignment="1">
      <alignment vertical="top"/>
    </xf>
    <xf numFmtId="0" fontId="3" fillId="0" borderId="0" xfId="0" applyFont="1" applyAlignment="1">
      <alignment vertical="top"/>
    </xf>
    <xf numFmtId="165" fontId="19" fillId="4" borderId="2" xfId="1" applyNumberFormat="1"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left" vertical="center" wrapText="1"/>
      <protection locked="0"/>
    </xf>
    <xf numFmtId="0" fontId="18" fillId="6" borderId="2" xfId="0" applyFont="1" applyFill="1" applyBorder="1" applyAlignment="1" applyProtection="1">
      <alignment horizontal="center" vertical="center" wrapText="1"/>
      <protection locked="0"/>
    </xf>
    <xf numFmtId="165" fontId="19" fillId="6" borderId="2" xfId="0" applyNumberFormat="1" applyFont="1" applyFill="1" applyBorder="1" applyAlignment="1" applyProtection="1">
      <alignment horizontal="center" vertical="center" shrinkToFit="1"/>
      <protection locked="0"/>
    </xf>
    <xf numFmtId="0" fontId="18" fillId="6"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23"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16" fillId="0" borderId="2" xfId="0" applyFont="1" applyBorder="1" applyAlignment="1" applyProtection="1">
      <alignment horizontal="center" vertical="center" wrapText="1"/>
      <protection locked="0"/>
    </xf>
    <xf numFmtId="0" fontId="24" fillId="0" borderId="0" xfId="0" applyFont="1" applyAlignment="1" applyProtection="1">
      <alignment horizontal="left" vertical="top"/>
      <protection locked="0"/>
    </xf>
    <xf numFmtId="0" fontId="26" fillId="0" borderId="0" xfId="0" applyFont="1" applyAlignment="1" applyProtection="1">
      <alignment horizontal="left" vertical="top" wrapText="1"/>
      <protection locked="0"/>
    </xf>
    <xf numFmtId="0" fontId="24" fillId="0" borderId="0" xfId="0" applyFont="1" applyAlignment="1" applyProtection="1">
      <alignment horizontal="left" vertical="top" wrapText="1"/>
      <protection locked="0"/>
    </xf>
    <xf numFmtId="165" fontId="13" fillId="2" borderId="2" xfId="0" applyNumberFormat="1" applyFont="1" applyFill="1" applyBorder="1" applyAlignment="1" applyProtection="1">
      <alignment horizontal="center" vertical="top" wrapText="1"/>
      <protection locked="0"/>
    </xf>
    <xf numFmtId="10" fontId="13" fillId="2" borderId="2" xfId="2" applyNumberFormat="1" applyFont="1" applyFill="1" applyBorder="1" applyAlignment="1" applyProtection="1">
      <alignment horizontal="center" vertical="top" wrapText="1"/>
      <protection locked="0"/>
    </xf>
    <xf numFmtId="3" fontId="13" fillId="2" borderId="2" xfId="0" applyNumberFormat="1" applyFont="1" applyFill="1" applyBorder="1" applyAlignment="1" applyProtection="1">
      <alignment horizontal="center" vertical="top" wrapText="1"/>
      <protection locked="0"/>
    </xf>
    <xf numFmtId="0" fontId="13" fillId="0" borderId="2"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164" fontId="13" fillId="3" borderId="2" xfId="1" applyFont="1" applyFill="1" applyBorder="1" applyAlignment="1" applyProtection="1">
      <alignment vertical="top" wrapText="1"/>
      <protection locked="0"/>
    </xf>
    <xf numFmtId="0" fontId="13" fillId="3" borderId="2" xfId="0" applyFont="1" applyFill="1" applyBorder="1" applyAlignment="1" applyProtection="1">
      <alignment vertical="top" wrapText="1"/>
      <protection locked="0"/>
    </xf>
    <xf numFmtId="165" fontId="13" fillId="2" borderId="2" xfId="0" applyNumberFormat="1" applyFont="1" applyFill="1" applyBorder="1" applyAlignment="1">
      <alignment vertical="top" wrapText="1"/>
    </xf>
    <xf numFmtId="165" fontId="13" fillId="2" borderId="2" xfId="0" applyNumberFormat="1" applyFont="1" applyFill="1" applyBorder="1" applyAlignment="1">
      <alignment horizontal="center" vertical="top" wrapText="1"/>
    </xf>
    <xf numFmtId="0" fontId="16" fillId="0" borderId="2" xfId="0" applyFont="1" applyBorder="1" applyAlignment="1" applyProtection="1">
      <alignment vertical="center" wrapText="1"/>
      <protection locked="0"/>
    </xf>
    <xf numFmtId="0" fontId="9" fillId="0" borderId="29" xfId="0" applyFont="1" applyBorder="1" applyAlignment="1" applyProtection="1">
      <alignment vertical="top" wrapText="1"/>
      <protection locked="0"/>
    </xf>
    <xf numFmtId="0" fontId="9" fillId="0" borderId="10" xfId="0" applyFont="1" applyBorder="1" applyAlignment="1" applyProtection="1">
      <alignment vertical="top"/>
      <protection locked="0"/>
    </xf>
    <xf numFmtId="0" fontId="20" fillId="7" borderId="4" xfId="0" applyFont="1" applyFill="1" applyBorder="1" applyAlignment="1" applyProtection="1">
      <alignment horizontal="left" vertical="top"/>
      <protection locked="0"/>
    </xf>
    <xf numFmtId="0" fontId="20" fillId="7" borderId="12" xfId="0" applyFont="1" applyFill="1" applyBorder="1" applyAlignment="1" applyProtection="1">
      <alignment horizontal="left" vertical="top"/>
      <protection locked="0"/>
    </xf>
    <xf numFmtId="0" fontId="20" fillId="7" borderId="19" xfId="0" applyFont="1" applyFill="1" applyBorder="1" applyProtection="1">
      <protection locked="0"/>
    </xf>
    <xf numFmtId="0" fontId="20" fillId="7" borderId="12" xfId="0" applyFont="1" applyFill="1" applyBorder="1" applyAlignment="1" applyProtection="1">
      <alignment vertical="top"/>
      <protection locked="0"/>
    </xf>
    <xf numFmtId="0" fontId="20" fillId="7" borderId="19" xfId="0" applyFont="1" applyFill="1" applyBorder="1" applyAlignment="1" applyProtection="1">
      <alignment vertical="top"/>
      <protection locked="0"/>
    </xf>
    <xf numFmtId="165" fontId="9" fillId="2" borderId="35" xfId="0" applyNumberFormat="1" applyFont="1" applyFill="1" applyBorder="1" applyAlignment="1">
      <alignment vertical="top" shrinkToFit="1"/>
    </xf>
    <xf numFmtId="0" fontId="9" fillId="0" borderId="4" xfId="0" applyFont="1" applyBorder="1" applyAlignment="1" applyProtection="1">
      <alignment vertical="top" wrapText="1"/>
      <protection locked="0"/>
    </xf>
    <xf numFmtId="0" fontId="9" fillId="0" borderId="4" xfId="0" applyFont="1" applyBorder="1" applyProtection="1">
      <protection locked="0"/>
    </xf>
    <xf numFmtId="0" fontId="14" fillId="0" borderId="6" xfId="0" applyFont="1" applyBorder="1" applyAlignment="1" applyProtection="1">
      <alignment vertical="top" wrapText="1"/>
      <protection locked="0"/>
    </xf>
    <xf numFmtId="0" fontId="16" fillId="0" borderId="6" xfId="0" applyFont="1" applyBorder="1" applyAlignment="1" applyProtection="1">
      <alignment vertical="top" wrapText="1"/>
      <protection locked="0"/>
    </xf>
    <xf numFmtId="165" fontId="13" fillId="2" borderId="6" xfId="0" applyNumberFormat="1" applyFont="1" applyFill="1" applyBorder="1" applyAlignment="1">
      <alignment horizontal="center" vertical="top" wrapText="1"/>
    </xf>
    <xf numFmtId="0" fontId="13" fillId="0" borderId="5" xfId="0" applyFont="1" applyBorder="1" applyAlignment="1" applyProtection="1">
      <alignment horizontal="center" vertical="center" wrapText="1"/>
      <protection locked="0"/>
    </xf>
    <xf numFmtId="0" fontId="14" fillId="0" borderId="4" xfId="0" applyFont="1" applyBorder="1" applyProtection="1">
      <protection locked="0"/>
    </xf>
    <xf numFmtId="0" fontId="14" fillId="0" borderId="12" xfId="0" applyFont="1" applyBorder="1" applyAlignment="1" applyProtection="1">
      <alignment wrapText="1"/>
      <protection locked="0"/>
    </xf>
    <xf numFmtId="0" fontId="14" fillId="0" borderId="12" xfId="0" applyFont="1" applyBorder="1" applyProtection="1">
      <protection locked="0"/>
    </xf>
    <xf numFmtId="0" fontId="14" fillId="0" borderId="19" xfId="0" applyFont="1" applyBorder="1" applyProtection="1">
      <protection locked="0"/>
    </xf>
    <xf numFmtId="0" fontId="14" fillId="0" borderId="4"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0" borderId="19" xfId="0" applyFont="1" applyBorder="1" applyAlignment="1" applyProtection="1">
      <alignment vertical="top" wrapText="1"/>
      <protection locked="0"/>
    </xf>
    <xf numFmtId="0" fontId="20" fillId="7" borderId="4" xfId="0" applyFont="1" applyFill="1" applyBorder="1" applyProtection="1">
      <protection locked="0"/>
    </xf>
    <xf numFmtId="0" fontId="20" fillId="7" borderId="12" xfId="0" applyFont="1" applyFill="1" applyBorder="1" applyProtection="1">
      <protection locked="0"/>
    </xf>
    <xf numFmtId="0" fontId="27" fillId="0" borderId="0" xfId="0" applyFont="1" applyAlignment="1" applyProtection="1">
      <alignment horizontal="left" vertical="top" wrapText="1"/>
      <protection locked="0"/>
    </xf>
    <xf numFmtId="0" fontId="16" fillId="8" borderId="0" xfId="0" applyFont="1" applyFill="1" applyAlignment="1" applyProtection="1">
      <alignment horizontal="left" vertical="top" wrapText="1"/>
      <protection locked="0"/>
    </xf>
    <xf numFmtId="0" fontId="29" fillId="0" borderId="13" xfId="0"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0" fontId="9" fillId="0" borderId="4"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9" fillId="0" borderId="19" xfId="0" applyFont="1" applyBorder="1" applyAlignment="1" applyProtection="1">
      <alignment horizontal="left" wrapText="1"/>
      <protection locked="0"/>
    </xf>
    <xf numFmtId="0" fontId="9" fillId="0" borderId="5" xfId="0" applyFont="1" applyBorder="1" applyAlignment="1" applyProtection="1">
      <alignment horizontal="left" vertical="top" wrapText="1"/>
      <protection locked="0"/>
    </xf>
    <xf numFmtId="0" fontId="9" fillId="0" borderId="12" xfId="0" applyFont="1" applyBorder="1" applyProtection="1">
      <protection locked="0"/>
    </xf>
    <xf numFmtId="0" fontId="9" fillId="0" borderId="19" xfId="0" applyFont="1" applyBorder="1" applyProtection="1">
      <protection locked="0"/>
    </xf>
    <xf numFmtId="0" fontId="24" fillId="0" borderId="0" xfId="0" applyFont="1" applyAlignment="1" applyProtection="1">
      <alignment horizontal="left" vertical="top" wrapText="1"/>
      <protection locked="0"/>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9" fillId="0" borderId="17" xfId="0" applyFont="1" applyBorder="1" applyAlignment="1" applyProtection="1">
      <alignment vertical="top" wrapText="1"/>
      <protection locked="0"/>
    </xf>
    <xf numFmtId="0" fontId="9" fillId="0" borderId="18"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0" fontId="29" fillId="0" borderId="14" xfId="0" applyFont="1" applyBorder="1" applyAlignment="1" applyProtection="1">
      <alignment vertical="top" wrapText="1"/>
      <protection locked="0"/>
    </xf>
    <xf numFmtId="0" fontId="29" fillId="0" borderId="15" xfId="0" applyFont="1" applyBorder="1" applyAlignment="1" applyProtection="1">
      <alignment vertical="top" wrapText="1"/>
      <protection locked="0"/>
    </xf>
    <xf numFmtId="0" fontId="20" fillId="7" borderId="12" xfId="0" applyFont="1" applyFill="1" applyBorder="1" applyAlignment="1" applyProtection="1">
      <alignment horizontal="left" wrapText="1"/>
      <protection locked="0"/>
    </xf>
    <xf numFmtId="0" fontId="30" fillId="0" borderId="25" xfId="0" applyFont="1" applyBorder="1" applyAlignment="1" applyProtection="1">
      <alignment vertical="top" wrapText="1"/>
      <protection locked="0"/>
    </xf>
    <xf numFmtId="0" fontId="30" fillId="0" borderId="26" xfId="0" applyFont="1" applyBorder="1" applyAlignment="1" applyProtection="1">
      <alignment vertical="top" wrapText="1"/>
      <protection locked="0"/>
    </xf>
    <xf numFmtId="0" fontId="30" fillId="0" borderId="27" xfId="0" applyFont="1" applyBorder="1" applyAlignment="1" applyProtection="1">
      <alignment vertical="top" wrapText="1"/>
      <protection locked="0"/>
    </xf>
    <xf numFmtId="0" fontId="30" fillId="0" borderId="13" xfId="0" applyFont="1" applyBorder="1" applyAlignment="1" applyProtection="1">
      <alignment vertical="top" wrapText="1"/>
      <protection locked="0"/>
    </xf>
    <xf numFmtId="0" fontId="30" fillId="0" borderId="14" xfId="0" applyFont="1" applyBorder="1" applyAlignment="1" applyProtection="1">
      <alignment vertical="top" wrapText="1"/>
      <protection locked="0"/>
    </xf>
    <xf numFmtId="0" fontId="30" fillId="0" borderId="15" xfId="0" applyFont="1" applyBorder="1" applyAlignment="1" applyProtection="1">
      <alignment vertical="top" wrapText="1"/>
      <protection locked="0"/>
    </xf>
    <xf numFmtId="0" fontId="28" fillId="0" borderId="16" xfId="0" applyFont="1" applyBorder="1" applyAlignment="1" applyProtection="1">
      <alignment vertical="top" wrapText="1"/>
      <protection locked="0"/>
    </xf>
    <xf numFmtId="0" fontId="28" fillId="0" borderId="17" xfId="0" applyFont="1" applyBorder="1" applyAlignment="1" applyProtection="1">
      <alignment vertical="top" wrapText="1"/>
      <protection locked="0"/>
    </xf>
    <xf numFmtId="0" fontId="28" fillId="0" borderId="18"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0" borderId="17" xfId="0" applyFont="1" applyBorder="1" applyAlignment="1" applyProtection="1">
      <alignment vertical="top" wrapText="1"/>
      <protection locked="0"/>
    </xf>
    <xf numFmtId="0" fontId="14" fillId="0" borderId="18"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24" xfId="0" applyFont="1" applyBorder="1" applyAlignment="1" applyProtection="1">
      <alignment vertical="top" wrapText="1"/>
      <protection locked="0"/>
    </xf>
    <xf numFmtId="0" fontId="20" fillId="7" borderId="32" xfId="0" applyFont="1" applyFill="1" applyBorder="1" applyAlignment="1" applyProtection="1">
      <alignment horizontal="left"/>
      <protection locked="0"/>
    </xf>
    <xf numFmtId="0" fontId="20" fillId="7" borderId="33" xfId="0" applyFont="1" applyFill="1" applyBorder="1" applyAlignment="1" applyProtection="1">
      <alignment horizontal="left"/>
      <protection locked="0"/>
    </xf>
    <xf numFmtId="0" fontId="20" fillId="7" borderId="34" xfId="0" applyFont="1" applyFill="1" applyBorder="1" applyAlignment="1" applyProtection="1">
      <alignment horizontal="left"/>
      <protection locked="0"/>
    </xf>
    <xf numFmtId="0" fontId="23" fillId="0" borderId="2" xfId="0" applyFont="1" applyBorder="1" applyAlignment="1" applyProtection="1">
      <alignment horizontal="center" vertical="center" wrapText="1"/>
      <protection locked="0"/>
    </xf>
    <xf numFmtId="0" fontId="28" fillId="0" borderId="7" xfId="0" applyFont="1" applyBorder="1" applyAlignment="1" applyProtection="1">
      <alignment vertical="top" wrapText="1"/>
      <protection locked="0"/>
    </xf>
    <xf numFmtId="0" fontId="28" fillId="0" borderId="23" xfId="0" applyFont="1" applyBorder="1" applyAlignment="1" applyProtection="1">
      <alignment vertical="top" wrapText="1"/>
      <protection locked="0"/>
    </xf>
    <xf numFmtId="0" fontId="28" fillId="0" borderId="24" xfId="0" applyFont="1" applyBorder="1" applyAlignment="1" applyProtection="1">
      <alignment vertical="top" wrapText="1"/>
      <protection locked="0"/>
    </xf>
    <xf numFmtId="0" fontId="28" fillId="0" borderId="4" xfId="0" applyFont="1" applyBorder="1" applyAlignment="1" applyProtection="1">
      <alignment horizontal="left" vertical="top" wrapText="1"/>
      <protection locked="0"/>
    </xf>
    <xf numFmtId="0" fontId="28" fillId="0" borderId="12"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indent="2"/>
      <protection locked="0"/>
    </xf>
    <xf numFmtId="0" fontId="28" fillId="0" borderId="23" xfId="0" applyFont="1" applyBorder="1" applyAlignment="1" applyProtection="1">
      <alignment horizontal="left" vertical="top" wrapText="1" indent="2"/>
      <protection locked="0"/>
    </xf>
    <xf numFmtId="0" fontId="28" fillId="0" borderId="24" xfId="0" applyFont="1" applyBorder="1" applyAlignment="1" applyProtection="1">
      <alignment horizontal="left" vertical="top" wrapText="1" indent="2"/>
      <protection locked="0"/>
    </xf>
    <xf numFmtId="0" fontId="22" fillId="0" borderId="0" xfId="0" applyFont="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14" fillId="0" borderId="0" xfId="0" applyFont="1" applyAlignment="1" applyProtection="1">
      <alignment horizontal="left" vertical="top" wrapText="1" indent="2"/>
      <protection locked="0"/>
    </xf>
    <xf numFmtId="0" fontId="14" fillId="0" borderId="0" xfId="0" applyFont="1" applyAlignment="1" applyProtection="1">
      <alignment horizontal="left" vertical="top" indent="2"/>
      <protection locked="0"/>
    </xf>
    <xf numFmtId="0" fontId="14" fillId="0" borderId="9" xfId="0" applyFont="1" applyBorder="1" applyAlignment="1" applyProtection="1">
      <alignment horizontal="left" vertical="top" indent="2"/>
      <protection locked="0"/>
    </xf>
    <xf numFmtId="0" fontId="14" fillId="0" borderId="4" xfId="0" applyFont="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4"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0" fontId="14" fillId="0" borderId="10"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21"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28" fillId="0" borderId="7" xfId="0" applyFont="1" applyBorder="1" applyAlignment="1" applyProtection="1">
      <alignment horizontal="left" vertical="top" wrapText="1"/>
      <protection locked="0"/>
    </xf>
    <xf numFmtId="0" fontId="28" fillId="0" borderId="23" xfId="0" applyFont="1" applyBorder="1" applyAlignment="1" applyProtection="1">
      <alignment horizontal="left" vertical="top" wrapText="1"/>
      <protection locked="0"/>
    </xf>
    <xf numFmtId="0" fontId="28" fillId="0" borderId="24" xfId="0" applyFont="1" applyBorder="1" applyAlignment="1" applyProtection="1">
      <alignment horizontal="left" vertical="top" wrapText="1"/>
      <protection locked="0"/>
    </xf>
    <xf numFmtId="0" fontId="9" fillId="0" borderId="0" xfId="0" applyFont="1" applyBorder="1" applyAlignment="1" applyProtection="1">
      <alignment vertical="top" wrapText="1"/>
      <protection locked="0"/>
    </xf>
    <xf numFmtId="0" fontId="9" fillId="0" borderId="30"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5" xfId="0" applyFont="1" applyBorder="1" applyAlignment="1" applyProtection="1">
      <alignment vertical="top" wrapText="1"/>
      <protection locked="0"/>
    </xf>
    <xf numFmtId="0" fontId="14" fillId="0" borderId="0" xfId="0" applyFont="1" applyAlignment="1" applyProtection="1">
      <alignment horizontal="left" vertical="top" wrapText="1"/>
      <protection locked="0"/>
    </xf>
    <xf numFmtId="0" fontId="13" fillId="0" borderId="2"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0" fontId="16" fillId="0" borderId="2" xfId="0" applyFont="1" applyBorder="1" applyAlignment="1" applyProtection="1">
      <alignment horizontal="center" vertical="center" wrapText="1"/>
      <protection locked="0"/>
    </xf>
    <xf numFmtId="0" fontId="20" fillId="7" borderId="4" xfId="0" applyFont="1" applyFill="1" applyBorder="1" applyAlignment="1" applyProtection="1">
      <alignment horizontal="left" vertical="top" wrapText="1"/>
      <protection locked="0"/>
    </xf>
    <xf numFmtId="0" fontId="20" fillId="7" borderId="12" xfId="0" applyFont="1" applyFill="1" applyBorder="1" applyAlignment="1" applyProtection="1">
      <alignment horizontal="left" vertical="top" wrapText="1"/>
      <protection locked="0"/>
    </xf>
    <xf numFmtId="0" fontId="20" fillId="7" borderId="19" xfId="0" applyFont="1" applyFill="1" applyBorder="1" applyAlignment="1" applyProtection="1">
      <alignment horizontal="left" vertical="top" wrapText="1"/>
      <protection locked="0"/>
    </xf>
    <xf numFmtId="0" fontId="20" fillId="7" borderId="4" xfId="0" applyFont="1" applyFill="1" applyBorder="1" applyAlignment="1" applyProtection="1">
      <alignment vertical="center" wrapText="1"/>
      <protection locked="0"/>
    </xf>
    <xf numFmtId="0" fontId="20" fillId="7" borderId="12" xfId="0" applyFont="1" applyFill="1" applyBorder="1" applyAlignment="1" applyProtection="1">
      <alignment vertical="center" wrapText="1"/>
      <protection locked="0"/>
    </xf>
    <xf numFmtId="0" fontId="20" fillId="7" borderId="19" xfId="0" applyFont="1" applyFill="1" applyBorder="1" applyAlignment="1" applyProtection="1">
      <alignment vertical="center" wrapText="1"/>
      <protection locked="0"/>
    </xf>
    <xf numFmtId="0" fontId="26" fillId="0" borderId="0" xfId="0" applyFont="1" applyAlignment="1" applyProtection="1">
      <alignment horizontal="left" vertical="top" wrapText="1"/>
      <protection locked="0"/>
    </xf>
    <xf numFmtId="0" fontId="28" fillId="0" borderId="4" xfId="0" applyFont="1" applyBorder="1" applyAlignment="1" applyProtection="1">
      <alignment vertical="top" wrapText="1"/>
      <protection locked="0"/>
    </xf>
    <xf numFmtId="0" fontId="28" fillId="0" borderId="12" xfId="0" applyFont="1" applyBorder="1" applyAlignment="1" applyProtection="1">
      <alignment vertical="top" wrapText="1"/>
      <protection locked="0"/>
    </xf>
    <xf numFmtId="0" fontId="28" fillId="0" borderId="19" xfId="0" applyFont="1" applyBorder="1" applyAlignment="1" applyProtection="1">
      <alignment vertical="top" wrapText="1"/>
      <protection locked="0"/>
    </xf>
    <xf numFmtId="0" fontId="28" fillId="0" borderId="4" xfId="0" applyFont="1" applyBorder="1" applyAlignment="1" applyProtection="1">
      <alignment horizontal="left" vertical="top"/>
      <protection locked="0"/>
    </xf>
    <xf numFmtId="0" fontId="28" fillId="0" borderId="12" xfId="0" applyFont="1" applyBorder="1" applyAlignment="1" applyProtection="1">
      <alignment horizontal="left" vertical="top"/>
      <protection locked="0"/>
    </xf>
    <xf numFmtId="0" fontId="28" fillId="0" borderId="19" xfId="0" applyFont="1" applyBorder="1" applyAlignment="1" applyProtection="1">
      <alignment horizontal="left" vertical="top"/>
      <protection locked="0"/>
    </xf>
    <xf numFmtId="0" fontId="9" fillId="0" borderId="31"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2" xfId="0" applyFont="1" applyBorder="1" applyAlignment="1" applyProtection="1">
      <alignment vertical="top" wrapText="1"/>
      <protection locked="0"/>
    </xf>
    <xf numFmtId="0" fontId="9" fillId="0" borderId="19" xfId="0" applyFont="1" applyBorder="1" applyAlignment="1" applyProtection="1">
      <alignment vertical="top" wrapText="1"/>
      <protection locked="0"/>
    </xf>
    <xf numFmtId="0" fontId="28" fillId="0" borderId="16" xfId="0" applyFont="1" applyBorder="1" applyAlignment="1" applyProtection="1">
      <alignment horizontal="left" vertical="top" wrapText="1" indent="2"/>
      <protection locked="0"/>
    </xf>
    <xf numFmtId="0" fontId="28" fillId="0" borderId="17" xfId="0" applyFont="1" applyBorder="1" applyAlignment="1" applyProtection="1">
      <alignment horizontal="left" vertical="top" wrapText="1" indent="2"/>
      <protection locked="0"/>
    </xf>
    <xf numFmtId="0" fontId="28" fillId="0" borderId="18" xfId="0" applyFont="1" applyBorder="1" applyAlignment="1" applyProtection="1">
      <alignment horizontal="left" vertical="top" wrapText="1" indent="2"/>
      <protection locked="0"/>
    </xf>
    <xf numFmtId="0" fontId="9" fillId="0" borderId="4"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11" fillId="0" borderId="0" xfId="0" applyFont="1" applyAlignment="1" applyProtection="1">
      <alignment horizontal="center" vertical="center"/>
      <protection locked="0"/>
    </xf>
    <xf numFmtId="0" fontId="5" fillId="2" borderId="4" xfId="0" applyFont="1" applyFill="1" applyBorder="1" applyAlignment="1">
      <alignment horizontal="left" vertical="center" wrapText="1"/>
    </xf>
    <xf numFmtId="0" fontId="5" fillId="2" borderId="19" xfId="0" applyFont="1" applyFill="1" applyBorder="1" applyAlignment="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U229"/>
  <sheetViews>
    <sheetView tabSelected="1" zoomScale="85" zoomScaleNormal="85" zoomScaleSheetLayoutView="85" zoomScalePageLayoutView="40" workbookViewId="0">
      <selection activeCell="A7" sqref="A7:G7"/>
    </sheetView>
  </sheetViews>
  <sheetFormatPr defaultColWidth="9.109375" defaultRowHeight="21" x14ac:dyDescent="0.4"/>
  <cols>
    <col min="1" max="1" width="9" style="32" customWidth="1"/>
    <col min="2" max="2" width="71" style="91" customWidth="1"/>
    <col min="3" max="3" width="25" style="32" customWidth="1"/>
    <col min="4" max="4" width="20" style="32" customWidth="1"/>
    <col min="5" max="5" width="21.44140625" style="32" customWidth="1"/>
    <col min="6" max="6" width="21.109375" style="32" customWidth="1"/>
    <col min="7" max="7" width="21" style="32" customWidth="1"/>
    <col min="8" max="8" width="8.5546875" style="1" customWidth="1"/>
    <col min="9" max="16384" width="9.109375" style="1"/>
  </cols>
  <sheetData>
    <row r="1" spans="1:7" ht="34.200000000000003" x14ac:dyDescent="0.3">
      <c r="A1" s="193" t="s">
        <v>88</v>
      </c>
      <c r="B1" s="193"/>
      <c r="C1" s="193"/>
      <c r="D1" s="193"/>
      <c r="E1" s="193"/>
      <c r="F1" s="193"/>
      <c r="G1" s="193"/>
    </row>
    <row r="2" spans="1:7" ht="22.5" customHeight="1" x14ac:dyDescent="0.3">
      <c r="A2" s="194" t="s">
        <v>221</v>
      </c>
      <c r="B2" s="194"/>
      <c r="C2" s="194"/>
      <c r="D2" s="194"/>
      <c r="E2" s="194"/>
      <c r="F2" s="194"/>
      <c r="G2" s="194"/>
    </row>
    <row r="3" spans="1:7" ht="12" customHeight="1" x14ac:dyDescent="0.3">
      <c r="A3" s="25"/>
      <c r="B3" s="25"/>
      <c r="C3" s="25"/>
      <c r="D3" s="25"/>
      <c r="E3" s="25"/>
      <c r="F3" s="25"/>
      <c r="G3" s="25"/>
    </row>
    <row r="4" spans="1:7" s="92" customFormat="1" ht="29.25" customHeight="1" x14ac:dyDescent="0.25">
      <c r="A4" s="124" t="s">
        <v>62</v>
      </c>
      <c r="B4" s="125" t="s">
        <v>63</v>
      </c>
      <c r="C4" s="127"/>
      <c r="D4" s="127"/>
      <c r="E4" s="127"/>
      <c r="F4" s="127"/>
      <c r="G4" s="128"/>
    </row>
    <row r="5" spans="1:7" s="93" customFormat="1" ht="31.5" customHeight="1" x14ac:dyDescent="0.25">
      <c r="A5" s="122" t="s">
        <v>128</v>
      </c>
      <c r="B5" s="158" t="s">
        <v>99</v>
      </c>
      <c r="C5" s="158"/>
      <c r="D5" s="158"/>
      <c r="E5" s="158"/>
      <c r="F5" s="158"/>
      <c r="G5" s="159"/>
    </row>
    <row r="6" spans="1:7" s="94" customFormat="1" ht="47.25" customHeight="1" x14ac:dyDescent="0.25">
      <c r="A6" s="177" t="s">
        <v>236</v>
      </c>
      <c r="B6" s="178"/>
      <c r="C6" s="178"/>
      <c r="D6" s="178"/>
      <c r="E6" s="178"/>
      <c r="F6" s="178"/>
      <c r="G6" s="179"/>
    </row>
    <row r="7" spans="1:7" s="94" customFormat="1" ht="31.5" customHeight="1" x14ac:dyDescent="0.25">
      <c r="A7" s="177" t="s">
        <v>222</v>
      </c>
      <c r="B7" s="178"/>
      <c r="C7" s="178"/>
      <c r="D7" s="178"/>
      <c r="E7" s="178"/>
      <c r="F7" s="178"/>
      <c r="G7" s="179"/>
    </row>
    <row r="8" spans="1:7" s="94" customFormat="1" ht="47.25" customHeight="1" x14ac:dyDescent="0.25">
      <c r="A8" s="177" t="s">
        <v>223</v>
      </c>
      <c r="B8" s="178"/>
      <c r="C8" s="178"/>
      <c r="D8" s="178"/>
      <c r="E8" s="178"/>
      <c r="F8" s="178"/>
      <c r="G8" s="179"/>
    </row>
    <row r="9" spans="1:7" s="94" customFormat="1" ht="31.5" customHeight="1" x14ac:dyDescent="0.25">
      <c r="A9" s="177" t="s">
        <v>224</v>
      </c>
      <c r="B9" s="178"/>
      <c r="C9" s="178"/>
      <c r="D9" s="178"/>
      <c r="E9" s="178"/>
      <c r="F9" s="178"/>
      <c r="G9" s="179"/>
    </row>
    <row r="10" spans="1:7" s="94" customFormat="1" ht="31.5" customHeight="1" x14ac:dyDescent="0.25">
      <c r="A10" s="204" t="s">
        <v>225</v>
      </c>
      <c r="B10" s="205"/>
      <c r="C10" s="205"/>
      <c r="D10" s="205"/>
      <c r="E10" s="205"/>
      <c r="F10" s="205"/>
      <c r="G10" s="206"/>
    </row>
    <row r="11" spans="1:7" s="93" customFormat="1" ht="33" customHeight="1" x14ac:dyDescent="0.25">
      <c r="A11" s="27" t="s">
        <v>124</v>
      </c>
      <c r="B11" s="160" t="s">
        <v>100</v>
      </c>
      <c r="C11" s="160"/>
      <c r="D11" s="160"/>
      <c r="E11" s="160"/>
      <c r="F11" s="160"/>
      <c r="G11" s="161"/>
    </row>
    <row r="12" spans="1:7" s="94" customFormat="1" ht="34.5" customHeight="1" x14ac:dyDescent="0.25">
      <c r="A12" s="204" t="s">
        <v>145</v>
      </c>
      <c r="B12" s="205"/>
      <c r="C12" s="205"/>
      <c r="D12" s="205"/>
      <c r="E12" s="205"/>
      <c r="F12" s="205"/>
      <c r="G12" s="206"/>
    </row>
    <row r="13" spans="1:7" s="94" customFormat="1" ht="33" customHeight="1" x14ac:dyDescent="0.25">
      <c r="A13" s="204" t="s">
        <v>146</v>
      </c>
      <c r="B13" s="205"/>
      <c r="C13" s="205"/>
      <c r="D13" s="205"/>
      <c r="E13" s="205"/>
      <c r="F13" s="205"/>
      <c r="G13" s="206"/>
    </row>
    <row r="14" spans="1:7" s="94" customFormat="1" ht="50.4" customHeight="1" x14ac:dyDescent="0.25">
      <c r="A14" s="212" t="s">
        <v>226</v>
      </c>
      <c r="B14" s="213"/>
      <c r="C14" s="213"/>
      <c r="D14" s="213"/>
      <c r="E14" s="213"/>
      <c r="F14" s="213"/>
      <c r="G14" s="214"/>
    </row>
    <row r="15" spans="1:7" s="94" customFormat="1" ht="61.5" customHeight="1" x14ac:dyDescent="0.25">
      <c r="A15" s="212" t="s">
        <v>147</v>
      </c>
      <c r="B15" s="213"/>
      <c r="C15" s="213"/>
      <c r="D15" s="213"/>
      <c r="E15" s="213"/>
      <c r="F15" s="213"/>
      <c r="G15" s="214"/>
    </row>
    <row r="16" spans="1:7" ht="31.5" customHeight="1" x14ac:dyDescent="0.3">
      <c r="A16" s="147" t="s">
        <v>125</v>
      </c>
      <c r="B16" s="162" t="s">
        <v>101</v>
      </c>
      <c r="C16" s="162"/>
      <c r="D16" s="162"/>
      <c r="E16" s="162"/>
      <c r="F16" s="162"/>
      <c r="G16" s="163"/>
    </row>
    <row r="17" spans="1:7" ht="66.75" customHeight="1" x14ac:dyDescent="0.3">
      <c r="A17" s="230" t="s">
        <v>227</v>
      </c>
      <c r="B17" s="231"/>
      <c r="C17" s="231"/>
      <c r="D17" s="231"/>
      <c r="E17" s="231"/>
      <c r="F17" s="231"/>
      <c r="G17" s="232"/>
    </row>
    <row r="18" spans="1:7" ht="33.75" customHeight="1" x14ac:dyDescent="0.3">
      <c r="A18" s="122" t="s">
        <v>126</v>
      </c>
      <c r="B18" s="215" t="s">
        <v>121</v>
      </c>
      <c r="C18" s="215"/>
      <c r="D18" s="215"/>
      <c r="E18" s="215"/>
      <c r="F18" s="215"/>
      <c r="G18" s="216"/>
    </row>
    <row r="19" spans="1:7" ht="30.75" customHeight="1" x14ac:dyDescent="0.3">
      <c r="A19" s="233" t="s">
        <v>148</v>
      </c>
      <c r="B19" s="234"/>
      <c r="C19" s="234"/>
      <c r="D19" s="234"/>
      <c r="E19" s="234"/>
      <c r="F19" s="234"/>
      <c r="G19" s="235"/>
    </row>
    <row r="20" spans="1:7" ht="27" customHeight="1" thickBot="1" x14ac:dyDescent="0.35">
      <c r="A20" s="28"/>
      <c r="B20" s="28"/>
      <c r="C20" s="28"/>
      <c r="D20" s="28"/>
      <c r="E20" s="28"/>
      <c r="F20" s="28"/>
      <c r="G20" s="28"/>
    </row>
    <row r="21" spans="1:7" ht="31.5" customHeight="1" thickBot="1" x14ac:dyDescent="0.45">
      <c r="A21" s="29" t="s">
        <v>12</v>
      </c>
      <c r="B21" s="29" t="s">
        <v>60</v>
      </c>
      <c r="C21" s="30">
        <f>C114</f>
        <v>489425</v>
      </c>
      <c r="D21" s="31"/>
      <c r="E21" s="31"/>
      <c r="F21" s="28"/>
    </row>
    <row r="22" spans="1:7" ht="31.5" customHeight="1" thickBot="1" x14ac:dyDescent="0.45">
      <c r="A22" s="28" t="s">
        <v>0</v>
      </c>
      <c r="B22" s="28"/>
      <c r="C22" s="33"/>
      <c r="D22" s="31"/>
      <c r="E22" s="31"/>
      <c r="F22" s="28"/>
    </row>
    <row r="23" spans="1:7" ht="83.25" customHeight="1" thickBot="1" x14ac:dyDescent="0.45">
      <c r="A23" s="195" t="s">
        <v>72</v>
      </c>
      <c r="B23" s="195"/>
      <c r="C23" s="30">
        <f>D114</f>
        <v>345795</v>
      </c>
      <c r="D23" s="31"/>
      <c r="E23" s="31"/>
      <c r="F23" s="28"/>
    </row>
    <row r="24" spans="1:7" ht="30.75" customHeight="1" thickBot="1" x14ac:dyDescent="0.45">
      <c r="A24" s="196" t="s">
        <v>73</v>
      </c>
      <c r="B24" s="197"/>
      <c r="C24" s="30">
        <f>F114</f>
        <v>143630</v>
      </c>
      <c r="D24" s="31"/>
      <c r="E24" s="31"/>
      <c r="F24" s="28"/>
    </row>
    <row r="25" spans="1:7" ht="53.25" customHeight="1" thickBot="1" x14ac:dyDescent="0.45">
      <c r="A25" s="195" t="s">
        <v>74</v>
      </c>
      <c r="B25" s="195"/>
      <c r="C25" s="30"/>
      <c r="D25" s="31"/>
      <c r="E25" s="31"/>
      <c r="F25" s="28"/>
    </row>
    <row r="26" spans="1:7" ht="12" customHeight="1" x14ac:dyDescent="0.4">
      <c r="A26" s="28"/>
      <c r="B26" s="28"/>
      <c r="C26" s="28"/>
      <c r="D26" s="28"/>
      <c r="E26" s="28"/>
      <c r="F26" s="28"/>
    </row>
    <row r="27" spans="1:7" ht="32.25" customHeight="1" x14ac:dyDescent="0.4">
      <c r="A27" s="28"/>
      <c r="B27" s="29" t="s">
        <v>18</v>
      </c>
      <c r="C27" s="28"/>
      <c r="D27" s="28"/>
      <c r="E27" s="28"/>
      <c r="F27" s="28"/>
    </row>
    <row r="28" spans="1:7" ht="33" customHeight="1" x14ac:dyDescent="0.3">
      <c r="A28" s="123" t="s">
        <v>110</v>
      </c>
      <c r="B28" s="239" t="s">
        <v>111</v>
      </c>
      <c r="C28" s="239"/>
      <c r="D28" s="239"/>
      <c r="E28" s="239"/>
      <c r="F28" s="239"/>
      <c r="G28" s="240"/>
    </row>
    <row r="29" spans="1:7" ht="33" customHeight="1" x14ac:dyDescent="0.3">
      <c r="A29" s="198" t="s">
        <v>228</v>
      </c>
      <c r="B29" s="199"/>
      <c r="C29" s="199"/>
      <c r="D29" s="199"/>
      <c r="E29" s="199"/>
      <c r="F29" s="199"/>
      <c r="G29" s="200"/>
    </row>
    <row r="30" spans="1:7" ht="33" customHeight="1" x14ac:dyDescent="0.3">
      <c r="A30" s="198" t="s">
        <v>142</v>
      </c>
      <c r="B30" s="199"/>
      <c r="C30" s="199"/>
      <c r="D30" s="199"/>
      <c r="E30" s="199"/>
      <c r="F30" s="199"/>
      <c r="G30" s="200"/>
    </row>
    <row r="31" spans="1:7" ht="33" customHeight="1" x14ac:dyDescent="0.3">
      <c r="A31" s="198" t="s">
        <v>143</v>
      </c>
      <c r="B31" s="199"/>
      <c r="C31" s="199"/>
      <c r="D31" s="199"/>
      <c r="E31" s="199"/>
      <c r="F31" s="199"/>
      <c r="G31" s="200"/>
    </row>
    <row r="32" spans="1:7" ht="28.5" customHeight="1" x14ac:dyDescent="0.3">
      <c r="A32" s="198" t="s">
        <v>144</v>
      </c>
      <c r="B32" s="199"/>
      <c r="C32" s="199"/>
      <c r="D32" s="199"/>
      <c r="E32" s="199"/>
      <c r="F32" s="199"/>
      <c r="G32" s="200"/>
    </row>
    <row r="33" spans="1:7" s="2" customFormat="1" ht="36" customHeight="1" x14ac:dyDescent="0.55000000000000004">
      <c r="A33" s="124" t="s">
        <v>19</v>
      </c>
      <c r="B33" s="125" t="s">
        <v>61</v>
      </c>
      <c r="C33" s="125"/>
      <c r="D33" s="125"/>
      <c r="E33" s="125"/>
      <c r="F33" s="125"/>
      <c r="G33" s="126"/>
    </row>
    <row r="34" spans="1:7" ht="69.75" customHeight="1" x14ac:dyDescent="0.3">
      <c r="A34" s="207" t="s">
        <v>149</v>
      </c>
      <c r="B34" s="208"/>
      <c r="C34" s="208"/>
      <c r="D34" s="208"/>
      <c r="E34" s="208"/>
      <c r="F34" s="208"/>
      <c r="G34" s="209"/>
    </row>
    <row r="35" spans="1:7" ht="67.5" customHeight="1" x14ac:dyDescent="0.3">
      <c r="A35" s="210" t="s">
        <v>150</v>
      </c>
      <c r="B35" s="208"/>
      <c r="C35" s="208"/>
      <c r="D35" s="208"/>
      <c r="E35" s="208"/>
      <c r="F35" s="208"/>
      <c r="G35" s="211"/>
    </row>
    <row r="36" spans="1:7" ht="27" customHeight="1" x14ac:dyDescent="0.3">
      <c r="A36" s="26" t="s">
        <v>127</v>
      </c>
      <c r="B36" s="217" t="s">
        <v>140</v>
      </c>
      <c r="C36" s="217"/>
      <c r="D36" s="217"/>
      <c r="E36" s="217"/>
      <c r="F36" s="217"/>
      <c r="G36" s="218"/>
    </row>
    <row r="37" spans="1:7" ht="24" customHeight="1" x14ac:dyDescent="0.3">
      <c r="A37" s="187" t="s">
        <v>151</v>
      </c>
      <c r="B37" s="188"/>
      <c r="C37" s="188"/>
      <c r="D37" s="188"/>
      <c r="E37" s="188"/>
      <c r="F37" s="188"/>
      <c r="G37" s="189"/>
    </row>
    <row r="38" spans="1:7" ht="30" customHeight="1" x14ac:dyDescent="0.3">
      <c r="A38" s="187" t="s">
        <v>152</v>
      </c>
      <c r="B38" s="188"/>
      <c r="C38" s="188"/>
      <c r="D38" s="188"/>
      <c r="E38" s="188"/>
      <c r="F38" s="188"/>
      <c r="G38" s="189"/>
    </row>
    <row r="39" spans="1:7" ht="29.25" customHeight="1" x14ac:dyDescent="0.3">
      <c r="A39" s="187" t="s">
        <v>153</v>
      </c>
      <c r="B39" s="188"/>
      <c r="C39" s="188"/>
      <c r="D39" s="188"/>
      <c r="E39" s="188"/>
      <c r="F39" s="188"/>
      <c r="G39" s="189"/>
    </row>
    <row r="40" spans="1:7" ht="29.25" customHeight="1" x14ac:dyDescent="0.3">
      <c r="A40" s="187" t="s">
        <v>154</v>
      </c>
      <c r="B40" s="188"/>
      <c r="C40" s="188"/>
      <c r="D40" s="188"/>
      <c r="E40" s="188"/>
      <c r="F40" s="188"/>
      <c r="G40" s="189"/>
    </row>
    <row r="41" spans="1:7" ht="28.5" customHeight="1" x14ac:dyDescent="0.3">
      <c r="A41" s="236" t="s">
        <v>109</v>
      </c>
      <c r="B41" s="237"/>
      <c r="C41" s="238"/>
      <c r="D41" s="129">
        <f>'План продаж'!E11</f>
        <v>170000</v>
      </c>
      <c r="E41" s="1"/>
      <c r="F41" s="1"/>
      <c r="G41" s="1"/>
    </row>
    <row r="42" spans="1:7" ht="28.5" customHeight="1" x14ac:dyDescent="0.3">
      <c r="A42" s="198" t="s">
        <v>155</v>
      </c>
      <c r="B42" s="199"/>
      <c r="C42" s="199"/>
      <c r="D42" s="199"/>
      <c r="E42" s="199"/>
      <c r="F42" s="199"/>
      <c r="G42" s="200"/>
    </row>
    <row r="43" spans="1:7" ht="33" customHeight="1" x14ac:dyDescent="0.3">
      <c r="A43" s="201" t="s">
        <v>156</v>
      </c>
      <c r="B43" s="202"/>
      <c r="C43" s="202"/>
      <c r="D43" s="202"/>
      <c r="E43" s="202"/>
      <c r="F43" s="202"/>
      <c r="G43" s="203"/>
    </row>
    <row r="44" spans="1:7" ht="31.5" customHeight="1" x14ac:dyDescent="0.3">
      <c r="A44" s="246" t="s">
        <v>160</v>
      </c>
      <c r="B44" s="247"/>
      <c r="C44" s="247"/>
      <c r="D44" s="247"/>
      <c r="E44" s="247"/>
      <c r="F44" s="247"/>
      <c r="G44" s="248"/>
    </row>
    <row r="45" spans="1:7" ht="23.25" customHeight="1" x14ac:dyDescent="0.3">
      <c r="A45" s="187" t="s">
        <v>198</v>
      </c>
      <c r="B45" s="188"/>
      <c r="C45" s="188"/>
      <c r="D45" s="188"/>
      <c r="E45" s="188"/>
      <c r="F45" s="188"/>
      <c r="G45" s="189"/>
    </row>
    <row r="46" spans="1:7" ht="25.5" customHeight="1" x14ac:dyDescent="0.3">
      <c r="A46" s="187" t="s">
        <v>161</v>
      </c>
      <c r="B46" s="188"/>
      <c r="C46" s="188"/>
      <c r="D46" s="188"/>
      <c r="E46" s="188"/>
      <c r="F46" s="188"/>
      <c r="G46" s="189"/>
    </row>
    <row r="47" spans="1:7" ht="28.5" customHeight="1" x14ac:dyDescent="0.3">
      <c r="A47" s="187" t="s">
        <v>159</v>
      </c>
      <c r="B47" s="188"/>
      <c r="C47" s="188"/>
      <c r="D47" s="188"/>
      <c r="E47" s="188"/>
      <c r="F47" s="188"/>
      <c r="G47" s="189"/>
    </row>
    <row r="48" spans="1:7" ht="28.5" customHeight="1" x14ac:dyDescent="0.3">
      <c r="A48" s="187" t="s">
        <v>205</v>
      </c>
      <c r="B48" s="188"/>
      <c r="C48" s="188"/>
      <c r="D48" s="188"/>
      <c r="E48" s="188"/>
      <c r="F48" s="188"/>
      <c r="G48" s="189"/>
    </row>
    <row r="49" spans="1:7" s="2" customFormat="1" ht="29.25" customHeight="1" x14ac:dyDescent="0.55000000000000004">
      <c r="A49" s="180" t="s">
        <v>20</v>
      </c>
      <c r="B49" s="181"/>
      <c r="C49" s="181"/>
      <c r="D49" s="181"/>
      <c r="E49" s="181"/>
      <c r="F49" s="181"/>
      <c r="G49" s="182"/>
    </row>
    <row r="50" spans="1:7" ht="36.75" customHeight="1" x14ac:dyDescent="0.3">
      <c r="A50" s="130" t="s">
        <v>113</v>
      </c>
      <c r="B50" s="241" t="s">
        <v>112</v>
      </c>
      <c r="C50" s="241"/>
      <c r="D50" s="241"/>
      <c r="E50" s="241"/>
      <c r="F50" s="241"/>
      <c r="G50" s="242"/>
    </row>
    <row r="51" spans="1:7" ht="28.5" customHeight="1" x14ac:dyDescent="0.3">
      <c r="A51" s="243" t="s">
        <v>157</v>
      </c>
      <c r="B51" s="244"/>
      <c r="C51" s="244"/>
      <c r="D51" s="244"/>
      <c r="E51" s="244"/>
      <c r="F51" s="244"/>
      <c r="G51" s="245"/>
    </row>
    <row r="52" spans="1:7" ht="30" customHeight="1" x14ac:dyDescent="0.3">
      <c r="A52" s="243" t="s">
        <v>208</v>
      </c>
      <c r="B52" s="244"/>
      <c r="C52" s="244"/>
      <c r="D52" s="244"/>
      <c r="E52" s="244"/>
      <c r="F52" s="244"/>
      <c r="G52" s="245"/>
    </row>
    <row r="53" spans="1:7" ht="28.5" customHeight="1" x14ac:dyDescent="0.3">
      <c r="A53" s="243" t="s">
        <v>206</v>
      </c>
      <c r="B53" s="244"/>
      <c r="C53" s="244"/>
      <c r="D53" s="244"/>
      <c r="E53" s="244"/>
      <c r="F53" s="244"/>
      <c r="G53" s="245"/>
    </row>
    <row r="54" spans="1:7" ht="27" customHeight="1" x14ac:dyDescent="0.3">
      <c r="A54" s="190" t="s">
        <v>207</v>
      </c>
      <c r="B54" s="191"/>
      <c r="C54" s="191"/>
      <c r="D54" s="191"/>
      <c r="E54" s="191"/>
      <c r="F54" s="191"/>
      <c r="G54" s="192"/>
    </row>
    <row r="55" spans="1:7" ht="49.5" customHeight="1" x14ac:dyDescent="0.3">
      <c r="A55" s="190" t="s">
        <v>171</v>
      </c>
      <c r="B55" s="191"/>
      <c r="C55" s="191"/>
      <c r="D55" s="191"/>
      <c r="E55" s="191"/>
      <c r="F55" s="191"/>
      <c r="G55" s="192"/>
    </row>
    <row r="56" spans="1:7" ht="26.25" customHeight="1" x14ac:dyDescent="0.3">
      <c r="A56" s="190" t="s">
        <v>209</v>
      </c>
      <c r="B56" s="191"/>
      <c r="C56" s="191"/>
      <c r="D56" s="191"/>
      <c r="E56" s="191"/>
      <c r="F56" s="191"/>
      <c r="G56" s="192"/>
    </row>
    <row r="57" spans="1:7" ht="26.25" customHeight="1" x14ac:dyDescent="0.3">
      <c r="A57" s="190" t="s">
        <v>173</v>
      </c>
      <c r="B57" s="191"/>
      <c r="C57" s="191"/>
      <c r="D57" s="191"/>
      <c r="E57" s="191"/>
      <c r="F57" s="191"/>
      <c r="G57" s="192"/>
    </row>
    <row r="58" spans="1:7" ht="26.25" customHeight="1" x14ac:dyDescent="0.3">
      <c r="A58" s="190" t="s">
        <v>210</v>
      </c>
      <c r="B58" s="191"/>
      <c r="C58" s="191"/>
      <c r="D58" s="191"/>
      <c r="E58" s="191"/>
      <c r="F58" s="191"/>
      <c r="G58" s="192"/>
    </row>
    <row r="59" spans="1:7" ht="27" customHeight="1" x14ac:dyDescent="0.3">
      <c r="A59" s="190" t="s">
        <v>211</v>
      </c>
      <c r="B59" s="191"/>
      <c r="C59" s="191"/>
      <c r="D59" s="191"/>
      <c r="E59" s="191"/>
      <c r="F59" s="191"/>
      <c r="G59" s="192"/>
    </row>
    <row r="60" spans="1:7" ht="25.5" customHeight="1" x14ac:dyDescent="0.3">
      <c r="A60" s="190" t="s">
        <v>174</v>
      </c>
      <c r="B60" s="191"/>
      <c r="C60" s="191"/>
      <c r="D60" s="191"/>
      <c r="E60" s="191"/>
      <c r="F60" s="191"/>
      <c r="G60" s="192"/>
    </row>
    <row r="61" spans="1:7" ht="24.75" customHeight="1" x14ac:dyDescent="0.3">
      <c r="A61" s="190" t="s">
        <v>212</v>
      </c>
      <c r="B61" s="191"/>
      <c r="C61" s="191"/>
      <c r="D61" s="191"/>
      <c r="E61" s="191"/>
      <c r="F61" s="191"/>
      <c r="G61" s="192"/>
    </row>
    <row r="62" spans="1:7" ht="28.5" customHeight="1" x14ac:dyDescent="0.3">
      <c r="A62" s="190" t="s">
        <v>213</v>
      </c>
      <c r="B62" s="191"/>
      <c r="C62" s="191"/>
      <c r="D62" s="191"/>
      <c r="E62" s="191"/>
      <c r="F62" s="191"/>
      <c r="G62" s="192"/>
    </row>
    <row r="63" spans="1:7" ht="28.5" customHeight="1" x14ac:dyDescent="0.3">
      <c r="A63" s="190" t="s">
        <v>164</v>
      </c>
      <c r="B63" s="191"/>
      <c r="C63" s="191"/>
      <c r="D63" s="191"/>
      <c r="E63" s="191"/>
      <c r="F63" s="191"/>
      <c r="G63" s="192"/>
    </row>
    <row r="64" spans="1:7" ht="28.5" customHeight="1" x14ac:dyDescent="0.3">
      <c r="A64" s="190" t="s">
        <v>163</v>
      </c>
      <c r="B64" s="191"/>
      <c r="C64" s="191"/>
      <c r="D64" s="191"/>
      <c r="E64" s="191"/>
      <c r="F64" s="191"/>
      <c r="G64" s="192"/>
    </row>
    <row r="65" spans="1:7" ht="28.5" customHeight="1" x14ac:dyDescent="0.3">
      <c r="A65" s="190" t="s">
        <v>214</v>
      </c>
      <c r="B65" s="191"/>
      <c r="C65" s="191"/>
      <c r="D65" s="191"/>
      <c r="E65" s="191"/>
      <c r="F65" s="191"/>
      <c r="G65" s="192"/>
    </row>
    <row r="66" spans="1:7" ht="28.5" customHeight="1" x14ac:dyDescent="0.3">
      <c r="A66" s="190" t="s">
        <v>165</v>
      </c>
      <c r="B66" s="191"/>
      <c r="C66" s="191"/>
      <c r="D66" s="191"/>
      <c r="E66" s="191"/>
      <c r="F66" s="191"/>
      <c r="G66" s="192"/>
    </row>
    <row r="67" spans="1:7" ht="28.5" customHeight="1" x14ac:dyDescent="0.3">
      <c r="A67" s="190" t="s">
        <v>166</v>
      </c>
      <c r="B67" s="191"/>
      <c r="C67" s="191"/>
      <c r="D67" s="191"/>
      <c r="E67" s="191"/>
      <c r="F67" s="191"/>
      <c r="G67" s="192"/>
    </row>
    <row r="68" spans="1:7" ht="28.5" customHeight="1" x14ac:dyDescent="0.3">
      <c r="A68" s="190" t="s">
        <v>167</v>
      </c>
      <c r="B68" s="191"/>
      <c r="C68" s="191"/>
      <c r="D68" s="191"/>
      <c r="E68" s="191"/>
      <c r="F68" s="191"/>
      <c r="G68" s="192"/>
    </row>
    <row r="69" spans="1:7" ht="28.5" customHeight="1" x14ac:dyDescent="0.3">
      <c r="A69" s="190" t="s">
        <v>168</v>
      </c>
      <c r="B69" s="191"/>
      <c r="C69" s="191"/>
      <c r="D69" s="191"/>
      <c r="E69" s="191"/>
      <c r="F69" s="191"/>
      <c r="G69" s="192"/>
    </row>
    <row r="70" spans="1:7" ht="28.5" customHeight="1" x14ac:dyDescent="0.3">
      <c r="A70" s="190" t="s">
        <v>172</v>
      </c>
      <c r="B70" s="191"/>
      <c r="C70" s="191"/>
      <c r="D70" s="191"/>
      <c r="E70" s="191"/>
      <c r="F70" s="191"/>
      <c r="G70" s="192"/>
    </row>
    <row r="71" spans="1:7" ht="28.5" customHeight="1" x14ac:dyDescent="0.3">
      <c r="A71" s="190" t="s">
        <v>169</v>
      </c>
      <c r="B71" s="191"/>
      <c r="C71" s="191"/>
      <c r="D71" s="191"/>
      <c r="E71" s="191"/>
      <c r="F71" s="191"/>
      <c r="G71" s="192"/>
    </row>
    <row r="72" spans="1:7" ht="28.5" customHeight="1" x14ac:dyDescent="0.3">
      <c r="A72" s="190" t="s">
        <v>170</v>
      </c>
      <c r="B72" s="191"/>
      <c r="C72" s="191"/>
      <c r="D72" s="191"/>
      <c r="E72" s="191"/>
      <c r="F72" s="191"/>
      <c r="G72" s="192"/>
    </row>
    <row r="73" spans="1:7" ht="28.5" customHeight="1" x14ac:dyDescent="0.3">
      <c r="A73" s="190" t="s">
        <v>162</v>
      </c>
      <c r="B73" s="191"/>
      <c r="C73" s="191"/>
      <c r="D73" s="191"/>
      <c r="E73" s="191"/>
      <c r="F73" s="191"/>
      <c r="G73" s="192"/>
    </row>
    <row r="74" spans="1:7" ht="24" customHeight="1" x14ac:dyDescent="0.3">
      <c r="A74" s="190" t="s">
        <v>158</v>
      </c>
      <c r="B74" s="191"/>
      <c r="C74" s="191"/>
      <c r="D74" s="191"/>
      <c r="E74" s="191"/>
      <c r="F74" s="191"/>
      <c r="G74" s="192"/>
    </row>
    <row r="75" spans="1:7" ht="39.75" customHeight="1" x14ac:dyDescent="0.45">
      <c r="A75" s="131" t="s">
        <v>114</v>
      </c>
      <c r="B75" s="153" t="s">
        <v>115</v>
      </c>
      <c r="C75" s="153"/>
      <c r="D75" s="153"/>
      <c r="E75" s="153"/>
      <c r="F75" s="153"/>
      <c r="G75" s="154"/>
    </row>
    <row r="76" spans="1:7" ht="110.25" customHeight="1" x14ac:dyDescent="0.3">
      <c r="A76" s="165" t="s">
        <v>229</v>
      </c>
      <c r="B76" s="166"/>
      <c r="C76" s="166"/>
      <c r="D76" s="166"/>
      <c r="E76" s="166"/>
      <c r="F76" s="166"/>
      <c r="G76" s="167"/>
    </row>
    <row r="77" spans="1:7" ht="114.75" customHeight="1" x14ac:dyDescent="0.3">
      <c r="A77" s="168" t="s">
        <v>230</v>
      </c>
      <c r="B77" s="169"/>
      <c r="C77" s="169"/>
      <c r="D77" s="169"/>
      <c r="E77" s="169"/>
      <c r="F77" s="169"/>
      <c r="G77" s="170"/>
    </row>
    <row r="78" spans="1:7" ht="78.75" customHeight="1" x14ac:dyDescent="0.3">
      <c r="A78" s="171" t="s">
        <v>231</v>
      </c>
      <c r="B78" s="172"/>
      <c r="C78" s="172"/>
      <c r="D78" s="172"/>
      <c r="E78" s="172"/>
      <c r="F78" s="172"/>
      <c r="G78" s="173"/>
    </row>
    <row r="79" spans="1:7" ht="63" customHeight="1" x14ac:dyDescent="0.3">
      <c r="A79" s="168" t="s">
        <v>232</v>
      </c>
      <c r="B79" s="169"/>
      <c r="C79" s="169"/>
      <c r="D79" s="169"/>
      <c r="E79" s="169"/>
      <c r="F79" s="169"/>
      <c r="G79" s="170"/>
    </row>
    <row r="80" spans="1:7" x14ac:dyDescent="0.4">
      <c r="A80" s="136"/>
      <c r="B80" s="137"/>
      <c r="C80" s="138"/>
      <c r="D80" s="138"/>
      <c r="E80" s="138"/>
      <c r="F80" s="138"/>
      <c r="G80" s="139"/>
    </row>
    <row r="81" spans="1:9" ht="54" customHeight="1" x14ac:dyDescent="0.3">
      <c r="A81" s="152" t="s">
        <v>70</v>
      </c>
      <c r="B81" s="152"/>
      <c r="C81" s="135" t="s">
        <v>15</v>
      </c>
      <c r="D81" s="135" t="s">
        <v>16</v>
      </c>
      <c r="E81" s="135" t="s">
        <v>13</v>
      </c>
      <c r="F81" s="135" t="s">
        <v>14</v>
      </c>
      <c r="G81" s="135" t="s">
        <v>13</v>
      </c>
    </row>
    <row r="82" spans="1:9" x14ac:dyDescent="0.3">
      <c r="A82" s="51">
        <v>1</v>
      </c>
      <c r="B82" s="51">
        <v>2</v>
      </c>
      <c r="C82" s="51">
        <v>3</v>
      </c>
      <c r="D82" s="51">
        <v>4</v>
      </c>
      <c r="E82" s="51">
        <v>5</v>
      </c>
      <c r="F82" s="51">
        <v>6</v>
      </c>
      <c r="G82" s="51">
        <v>7</v>
      </c>
    </row>
    <row r="83" spans="1:9" ht="47.25" customHeight="1" x14ac:dyDescent="0.3">
      <c r="A83" s="104">
        <v>1</v>
      </c>
      <c r="B83" s="121" t="s">
        <v>68</v>
      </c>
      <c r="C83" s="117">
        <v>50000</v>
      </c>
      <c r="D83" s="118">
        <v>1</v>
      </c>
      <c r="E83" s="119">
        <f>C83*D83</f>
        <v>50000</v>
      </c>
      <c r="F83" s="119">
        <f>E83*0.34</f>
        <v>17000</v>
      </c>
      <c r="G83" s="120">
        <f>E83+F83</f>
        <v>67000</v>
      </c>
    </row>
    <row r="84" spans="1:9" ht="27.75" customHeight="1" x14ac:dyDescent="0.3">
      <c r="A84" s="132"/>
      <c r="B84" s="133" t="s">
        <v>69</v>
      </c>
      <c r="C84" s="133"/>
      <c r="D84" s="133"/>
      <c r="E84" s="133"/>
      <c r="F84" s="133"/>
      <c r="G84" s="134">
        <f>G83</f>
        <v>67000</v>
      </c>
    </row>
    <row r="85" spans="1:9" ht="29.25" customHeight="1" x14ac:dyDescent="0.3">
      <c r="A85" s="140"/>
      <c r="B85" s="141"/>
      <c r="C85" s="141"/>
      <c r="D85" s="141"/>
      <c r="E85" s="141"/>
      <c r="F85" s="141"/>
      <c r="G85" s="142"/>
      <c r="H85" s="13"/>
      <c r="I85" s="13"/>
    </row>
    <row r="86" spans="1:9" ht="24.75" customHeight="1" x14ac:dyDescent="0.45">
      <c r="A86" s="131" t="s">
        <v>1</v>
      </c>
      <c r="B86" s="153" t="s">
        <v>79</v>
      </c>
      <c r="C86" s="153"/>
      <c r="D86" s="153"/>
      <c r="E86" s="153"/>
      <c r="F86" s="153"/>
      <c r="G86" s="154"/>
    </row>
    <row r="87" spans="1:9" ht="159" customHeight="1" x14ac:dyDescent="0.3">
      <c r="A87" s="174" t="s">
        <v>218</v>
      </c>
      <c r="B87" s="175"/>
      <c r="C87" s="175"/>
      <c r="D87" s="175"/>
      <c r="E87" s="175"/>
      <c r="F87" s="175"/>
      <c r="G87" s="176"/>
    </row>
    <row r="88" spans="1:9" ht="66" customHeight="1" x14ac:dyDescent="0.3">
      <c r="A88" s="184" t="s">
        <v>233</v>
      </c>
      <c r="B88" s="185"/>
      <c r="C88" s="185"/>
      <c r="D88" s="185"/>
      <c r="E88" s="185"/>
      <c r="F88" s="185"/>
      <c r="G88" s="186"/>
    </row>
    <row r="89" spans="1:9" ht="51" customHeight="1" x14ac:dyDescent="0.3">
      <c r="A89" s="177" t="s">
        <v>235</v>
      </c>
      <c r="B89" s="178"/>
      <c r="C89" s="178"/>
      <c r="D89" s="178"/>
      <c r="E89" s="178"/>
      <c r="F89" s="178"/>
      <c r="G89" s="179"/>
    </row>
    <row r="90" spans="1:9" ht="34.799999999999997" customHeight="1" x14ac:dyDescent="0.3">
      <c r="A90" s="177" t="s">
        <v>219</v>
      </c>
      <c r="B90" s="178"/>
      <c r="C90" s="178"/>
      <c r="D90" s="178"/>
      <c r="E90" s="178"/>
      <c r="F90" s="178"/>
      <c r="G90" s="179"/>
    </row>
    <row r="91" spans="1:9" ht="36" customHeight="1" x14ac:dyDescent="0.3">
      <c r="A91" s="177" t="s">
        <v>220</v>
      </c>
      <c r="B91" s="178"/>
      <c r="C91" s="178"/>
      <c r="D91" s="178"/>
      <c r="E91" s="178"/>
      <c r="F91" s="178"/>
      <c r="G91" s="179"/>
    </row>
    <row r="92" spans="1:9" ht="25.5" customHeight="1" x14ac:dyDescent="0.3">
      <c r="A92" s="34"/>
      <c r="B92" s="34"/>
      <c r="C92" s="34"/>
      <c r="D92" s="34"/>
      <c r="E92" s="34"/>
      <c r="F92" s="34"/>
      <c r="G92" s="34"/>
    </row>
    <row r="93" spans="1:9" s="2" customFormat="1" ht="35.25" customHeight="1" x14ac:dyDescent="0.55000000000000004">
      <c r="A93" s="143">
        <v>4</v>
      </c>
      <c r="B93" s="164" t="s">
        <v>64</v>
      </c>
      <c r="C93" s="164"/>
      <c r="D93" s="144"/>
      <c r="E93" s="144"/>
      <c r="F93" s="144"/>
      <c r="G93" s="126"/>
    </row>
    <row r="94" spans="1:9" ht="30" customHeight="1" x14ac:dyDescent="0.45">
      <c r="A94" s="149" t="s">
        <v>22</v>
      </c>
      <c r="B94" s="150"/>
      <c r="C94" s="150"/>
      <c r="D94" s="150"/>
      <c r="E94" s="150"/>
      <c r="F94" s="150"/>
      <c r="G94" s="151"/>
    </row>
    <row r="95" spans="1:9" s="5" customFormat="1" ht="28.5" customHeight="1" x14ac:dyDescent="0.4">
      <c r="A95" s="35"/>
      <c r="B95" s="35"/>
      <c r="C95" s="36" t="s">
        <v>23</v>
      </c>
      <c r="D95" s="35"/>
      <c r="E95" s="35"/>
      <c r="F95" s="35"/>
      <c r="G95" s="35"/>
    </row>
    <row r="96" spans="1:9" s="4" customFormat="1" ht="40.799999999999997" x14ac:dyDescent="0.35">
      <c r="A96" s="37" t="s">
        <v>34</v>
      </c>
      <c r="B96" s="38" t="s">
        <v>2</v>
      </c>
      <c r="C96" s="38" t="s">
        <v>21</v>
      </c>
      <c r="D96" s="39"/>
      <c r="E96" s="39"/>
      <c r="F96" s="39"/>
      <c r="G96" s="39"/>
    </row>
    <row r="97" spans="1:255" s="6" customFormat="1" x14ac:dyDescent="0.4">
      <c r="A97" s="40">
        <v>1</v>
      </c>
      <c r="B97" s="40">
        <v>2</v>
      </c>
      <c r="C97" s="40">
        <v>3</v>
      </c>
      <c r="D97" s="41"/>
      <c r="E97" s="41"/>
      <c r="F97" s="41"/>
      <c r="G97" s="41"/>
    </row>
    <row r="98" spans="1:255" s="6" customFormat="1" ht="40.799999999999997" x14ac:dyDescent="0.4">
      <c r="A98" s="38">
        <v>1</v>
      </c>
      <c r="B98" s="42" t="s">
        <v>89</v>
      </c>
      <c r="C98" s="43"/>
      <c r="D98" s="41"/>
      <c r="E98" s="41"/>
      <c r="F98" s="41"/>
      <c r="G98" s="41"/>
    </row>
    <row r="99" spans="1:255" s="5" customFormat="1" x14ac:dyDescent="0.35">
      <c r="A99" s="44"/>
      <c r="B99" s="45" t="s">
        <v>3</v>
      </c>
      <c r="C99" s="46">
        <f>SUM(C98:C98)</f>
        <v>0</v>
      </c>
      <c r="D99" s="47"/>
      <c r="E99" s="47"/>
      <c r="F99" s="47"/>
      <c r="G99" s="47"/>
    </row>
    <row r="100" spans="1:255" s="6" customFormat="1" ht="23.25" customHeight="1" x14ac:dyDescent="0.4">
      <c r="A100" s="41"/>
      <c r="B100" s="48"/>
      <c r="C100" s="48"/>
      <c r="D100" s="41"/>
      <c r="E100" s="41"/>
      <c r="F100" s="41"/>
      <c r="G100" s="41"/>
    </row>
    <row r="101" spans="1:255" s="5" customFormat="1" ht="21.75" customHeight="1" x14ac:dyDescent="0.45">
      <c r="A101" s="149" t="s">
        <v>24</v>
      </c>
      <c r="B101" s="150"/>
      <c r="C101" s="150"/>
      <c r="D101" s="150"/>
      <c r="E101" s="150"/>
      <c r="F101" s="150"/>
      <c r="G101" s="151"/>
      <c r="H101" s="13"/>
      <c r="I101" s="13"/>
      <c r="J101" s="13"/>
      <c r="K101" s="13"/>
      <c r="L101" s="13"/>
      <c r="M101" s="13"/>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8"/>
      <c r="BX101" s="148"/>
      <c r="BY101" s="148"/>
      <c r="BZ101" s="148"/>
      <c r="CA101" s="148"/>
      <c r="CB101" s="148"/>
      <c r="CC101" s="148"/>
      <c r="CD101" s="148"/>
      <c r="CE101" s="148"/>
      <c r="CF101" s="148"/>
      <c r="CG101" s="148"/>
      <c r="CH101" s="148"/>
      <c r="CI101" s="148"/>
      <c r="CJ101" s="148"/>
      <c r="CK101" s="148"/>
      <c r="CL101" s="148"/>
      <c r="CM101" s="148"/>
      <c r="CN101" s="148"/>
      <c r="CO101" s="148"/>
      <c r="CP101" s="148"/>
      <c r="CQ101" s="148"/>
      <c r="CR101" s="148"/>
      <c r="CS101" s="148"/>
      <c r="CT101" s="148"/>
      <c r="CU101" s="148"/>
      <c r="CV101" s="148"/>
      <c r="CW101" s="148"/>
      <c r="CX101" s="148"/>
      <c r="CY101" s="148"/>
      <c r="CZ101" s="148"/>
      <c r="DA101" s="148"/>
      <c r="DB101" s="148"/>
      <c r="DC101" s="148"/>
      <c r="DD101" s="148"/>
      <c r="DE101" s="148"/>
      <c r="DF101" s="148"/>
      <c r="DG101" s="148"/>
      <c r="DH101" s="148"/>
      <c r="DI101" s="148"/>
      <c r="DJ101" s="148"/>
      <c r="DK101" s="148"/>
      <c r="DL101" s="148"/>
      <c r="DM101" s="148"/>
      <c r="DN101" s="148"/>
      <c r="DO101" s="148"/>
      <c r="DP101" s="148"/>
      <c r="DQ101" s="148"/>
      <c r="DR101" s="148"/>
      <c r="DS101" s="148"/>
      <c r="DT101" s="148"/>
      <c r="DU101" s="148"/>
      <c r="DV101" s="148"/>
      <c r="DW101" s="148"/>
      <c r="DX101" s="148"/>
      <c r="DY101" s="148"/>
      <c r="DZ101" s="148"/>
      <c r="EA101" s="148"/>
      <c r="EB101" s="148"/>
      <c r="EC101" s="148"/>
      <c r="ED101" s="148"/>
      <c r="EE101" s="148"/>
      <c r="EF101" s="148"/>
      <c r="EG101" s="148"/>
      <c r="EH101" s="148"/>
      <c r="EI101" s="148"/>
      <c r="EJ101" s="148"/>
      <c r="EK101" s="148"/>
      <c r="EL101" s="148"/>
      <c r="EM101" s="148"/>
      <c r="EN101" s="148"/>
      <c r="EO101" s="148"/>
      <c r="EP101" s="148"/>
      <c r="EQ101" s="148"/>
      <c r="ER101" s="148"/>
      <c r="ES101" s="148"/>
      <c r="ET101" s="148"/>
      <c r="EU101" s="148"/>
      <c r="EV101" s="148"/>
      <c r="EW101" s="148"/>
      <c r="EX101" s="148"/>
      <c r="EY101" s="148"/>
      <c r="EZ101" s="148"/>
      <c r="FA101" s="148"/>
      <c r="FB101" s="148"/>
      <c r="FC101" s="148"/>
      <c r="FD101" s="148"/>
      <c r="FE101" s="148"/>
      <c r="FF101" s="148"/>
      <c r="FG101" s="148"/>
      <c r="FH101" s="148"/>
      <c r="FI101" s="148"/>
      <c r="FJ101" s="148"/>
      <c r="FK101" s="148"/>
      <c r="FL101" s="148"/>
      <c r="FM101" s="148"/>
      <c r="FN101" s="148"/>
      <c r="FO101" s="148"/>
      <c r="FP101" s="148"/>
      <c r="FQ101" s="148"/>
      <c r="FR101" s="148"/>
      <c r="FS101" s="148"/>
      <c r="FT101" s="148"/>
      <c r="FU101" s="148"/>
      <c r="FV101" s="148"/>
      <c r="FW101" s="148"/>
      <c r="FX101" s="148"/>
      <c r="FY101" s="148"/>
      <c r="FZ101" s="148"/>
      <c r="GA101" s="148"/>
      <c r="GB101" s="148"/>
      <c r="GC101" s="148"/>
      <c r="GD101" s="148"/>
      <c r="GE101" s="148"/>
      <c r="GF101" s="148"/>
      <c r="GG101" s="148"/>
      <c r="GH101" s="148"/>
      <c r="GI101" s="148"/>
      <c r="GJ101" s="148"/>
      <c r="GK101" s="148"/>
      <c r="GL101" s="148"/>
      <c r="GM101" s="148"/>
      <c r="GN101" s="148"/>
      <c r="GO101" s="148"/>
      <c r="GP101" s="148"/>
      <c r="GQ101" s="148"/>
      <c r="GR101" s="148"/>
      <c r="GS101" s="148"/>
      <c r="GT101" s="148"/>
      <c r="GU101" s="148"/>
      <c r="GV101" s="148"/>
      <c r="GW101" s="148"/>
      <c r="GX101" s="148"/>
      <c r="GY101" s="148"/>
      <c r="GZ101" s="148"/>
      <c r="HA101" s="148"/>
      <c r="HB101" s="148"/>
      <c r="HC101" s="148"/>
      <c r="HD101" s="148"/>
      <c r="HE101" s="148"/>
      <c r="HF101" s="148"/>
      <c r="HG101" s="148"/>
      <c r="HH101" s="148"/>
      <c r="HI101" s="148"/>
      <c r="HJ101" s="148"/>
      <c r="HK101" s="148"/>
      <c r="HL101" s="148"/>
      <c r="HM101" s="148"/>
      <c r="HN101" s="148"/>
      <c r="HO101" s="148"/>
      <c r="HP101" s="148"/>
      <c r="HQ101" s="148"/>
      <c r="HR101" s="148"/>
      <c r="HS101" s="148"/>
      <c r="HT101" s="148"/>
      <c r="HU101" s="148"/>
      <c r="HV101" s="148"/>
      <c r="HW101" s="148"/>
      <c r="HX101" s="148"/>
      <c r="HY101" s="148"/>
      <c r="HZ101" s="148"/>
      <c r="IA101" s="148"/>
      <c r="IB101" s="148"/>
      <c r="IC101" s="148"/>
      <c r="ID101" s="148"/>
      <c r="IE101" s="148"/>
      <c r="IF101" s="148"/>
      <c r="IG101" s="148"/>
      <c r="IH101" s="148"/>
      <c r="II101" s="148"/>
      <c r="IJ101" s="148"/>
      <c r="IK101" s="148"/>
      <c r="IL101" s="148"/>
      <c r="IM101" s="148"/>
      <c r="IN101" s="148"/>
      <c r="IO101" s="148"/>
      <c r="IP101" s="148"/>
      <c r="IQ101" s="148"/>
      <c r="IR101" s="148"/>
      <c r="IS101" s="148"/>
      <c r="IT101" s="148"/>
      <c r="IU101" s="148"/>
    </row>
    <row r="102" spans="1:255" s="5" customFormat="1" ht="18" customHeight="1" x14ac:dyDescent="0.4">
      <c r="A102" s="47"/>
      <c r="B102" s="47"/>
      <c r="C102" s="47"/>
      <c r="E102" s="47"/>
      <c r="F102" s="49" t="s">
        <v>26</v>
      </c>
      <c r="G102" s="47"/>
    </row>
    <row r="103" spans="1:255" s="5" customFormat="1" ht="20.399999999999999" x14ac:dyDescent="0.35">
      <c r="A103" s="156" t="s">
        <v>34</v>
      </c>
      <c r="B103" s="156" t="s">
        <v>4</v>
      </c>
      <c r="C103" s="156" t="s">
        <v>21</v>
      </c>
      <c r="D103" s="183" t="s">
        <v>25</v>
      </c>
      <c r="E103" s="183"/>
      <c r="F103" s="183"/>
      <c r="G103" s="47"/>
    </row>
    <row r="104" spans="1:255" s="5" customFormat="1" ht="41.4" x14ac:dyDescent="0.35">
      <c r="A104" s="157"/>
      <c r="B104" s="157"/>
      <c r="C104" s="157"/>
      <c r="D104" s="112" t="s">
        <v>83</v>
      </c>
      <c r="E104" s="112" t="s">
        <v>141</v>
      </c>
      <c r="F104" s="112" t="s">
        <v>82</v>
      </c>
      <c r="G104" s="47"/>
    </row>
    <row r="105" spans="1:255" s="5" customFormat="1" x14ac:dyDescent="0.35">
      <c r="A105" s="50">
        <v>1</v>
      </c>
      <c r="B105" s="51">
        <v>2</v>
      </c>
      <c r="C105" s="51">
        <v>3</v>
      </c>
      <c r="D105" s="51">
        <v>4</v>
      </c>
      <c r="E105" s="51">
        <v>5</v>
      </c>
      <c r="F105" s="51">
        <v>6</v>
      </c>
      <c r="G105" s="47"/>
    </row>
    <row r="106" spans="1:255" s="5" customFormat="1" ht="30" customHeight="1" x14ac:dyDescent="0.35">
      <c r="A106" s="38">
        <v>1</v>
      </c>
      <c r="B106" s="42" t="s">
        <v>132</v>
      </c>
      <c r="C106" s="53">
        <f>C153</f>
        <v>0</v>
      </c>
      <c r="D106" s="43"/>
      <c r="E106" s="52">
        <f>IF(D106=0,0,D106/$D$114)</f>
        <v>0</v>
      </c>
      <c r="F106" s="53">
        <f>C106-D106</f>
        <v>0</v>
      </c>
      <c r="G106" s="47"/>
    </row>
    <row r="107" spans="1:255" s="5" customFormat="1" ht="40.5" customHeight="1" x14ac:dyDescent="0.35">
      <c r="A107" s="38">
        <v>2</v>
      </c>
      <c r="B107" s="42" t="s">
        <v>89</v>
      </c>
      <c r="C107" s="53">
        <f>C98</f>
        <v>0</v>
      </c>
      <c r="D107" s="43"/>
      <c r="E107" s="52">
        <f t="shared" ref="E107:E108" si="0">IF(D107=0,0,D107/$D$114)</f>
        <v>0</v>
      </c>
      <c r="F107" s="53">
        <f t="shared" ref="F107:F108" si="1">C107-D107</f>
        <v>0</v>
      </c>
      <c r="G107" s="47"/>
    </row>
    <row r="108" spans="1:255" s="5" customFormat="1" ht="44.25" customHeight="1" x14ac:dyDescent="0.35">
      <c r="A108" s="38">
        <v>3</v>
      </c>
      <c r="B108" s="42" t="s">
        <v>122</v>
      </c>
      <c r="C108" s="53">
        <f>C154</f>
        <v>3000</v>
      </c>
      <c r="D108" s="43">
        <v>3000</v>
      </c>
      <c r="E108" s="52">
        <f t="shared" si="0"/>
        <v>8.6756604346505881E-3</v>
      </c>
      <c r="F108" s="53">
        <f t="shared" si="1"/>
        <v>0</v>
      </c>
      <c r="G108" s="47"/>
    </row>
    <row r="109" spans="1:255" s="5" customFormat="1" ht="30" customHeight="1" x14ac:dyDescent="0.35">
      <c r="A109" s="104">
        <v>4</v>
      </c>
      <c r="B109" s="42" t="s">
        <v>91</v>
      </c>
      <c r="C109" s="53">
        <f>D146</f>
        <v>296795</v>
      </c>
      <c r="D109" s="43">
        <f>D146</f>
        <v>296795</v>
      </c>
      <c r="E109" s="52">
        <f>IF(D109=0,0,D109/$D$114)</f>
        <v>0.85829754623404042</v>
      </c>
      <c r="F109" s="53">
        <f t="shared" ref="F109:F113" si="2">C109-D109</f>
        <v>0</v>
      </c>
      <c r="G109" s="47"/>
    </row>
    <row r="110" spans="1:255" s="5" customFormat="1" ht="30" customHeight="1" x14ac:dyDescent="0.35">
      <c r="A110" s="104">
        <v>5</v>
      </c>
      <c r="B110" s="42" t="s">
        <v>27</v>
      </c>
      <c r="C110" s="53">
        <f>F174</f>
        <v>113630</v>
      </c>
      <c r="D110" s="43">
        <v>46000</v>
      </c>
      <c r="E110" s="52">
        <f>IF(D110=0,0,D110/$D$114)</f>
        <v>0.13302679333130901</v>
      </c>
      <c r="F110" s="53">
        <f t="shared" si="2"/>
        <v>67630</v>
      </c>
      <c r="G110" s="47"/>
    </row>
    <row r="111" spans="1:255" s="5" customFormat="1" ht="26.25" customHeight="1" x14ac:dyDescent="0.35">
      <c r="A111" s="104">
        <v>6</v>
      </c>
      <c r="B111" s="42" t="s">
        <v>90</v>
      </c>
      <c r="C111" s="53">
        <f>C99-C98</f>
        <v>0</v>
      </c>
      <c r="D111" s="43"/>
      <c r="E111" s="52">
        <f>IF(D111=0,0,D111/$D$114)</f>
        <v>0</v>
      </c>
      <c r="F111" s="53">
        <f>C111-D111</f>
        <v>0</v>
      </c>
      <c r="G111" s="47"/>
    </row>
    <row r="112" spans="1:255" s="5" customFormat="1" ht="33.75" customHeight="1" x14ac:dyDescent="0.35">
      <c r="A112" s="104">
        <v>7</v>
      </c>
      <c r="B112" s="42" t="s">
        <v>75</v>
      </c>
      <c r="C112" s="53">
        <f>G84</f>
        <v>67000</v>
      </c>
      <c r="D112" s="43"/>
      <c r="E112" s="52">
        <f>IF(D112=0,0,D112/$D$114)</f>
        <v>0</v>
      </c>
      <c r="F112" s="53">
        <f t="shared" si="2"/>
        <v>67000</v>
      </c>
      <c r="G112" s="47"/>
    </row>
    <row r="113" spans="1:255" s="5" customFormat="1" ht="30" customHeight="1" x14ac:dyDescent="0.35">
      <c r="A113" s="104">
        <v>8</v>
      </c>
      <c r="B113" s="42" t="s">
        <v>76</v>
      </c>
      <c r="C113" s="53">
        <f>C157-C154-C153</f>
        <v>9000</v>
      </c>
      <c r="D113" s="43"/>
      <c r="E113" s="52">
        <f>IF(D113=0,0,D113/$D$114)</f>
        <v>0</v>
      </c>
      <c r="F113" s="53">
        <f t="shared" si="2"/>
        <v>9000</v>
      </c>
      <c r="G113" s="47"/>
    </row>
    <row r="114" spans="1:255" s="4" customFormat="1" x14ac:dyDescent="0.25">
      <c r="A114" s="54"/>
      <c r="B114" s="114" t="s">
        <v>5</v>
      </c>
      <c r="C114" s="53">
        <f>SUM(C106:C113)</f>
        <v>489425</v>
      </c>
      <c r="D114" s="53">
        <f>SUM(D106:D113)</f>
        <v>345795</v>
      </c>
      <c r="E114" s="52">
        <v>1</v>
      </c>
      <c r="F114" s="53">
        <f>SUM(F106:F113)</f>
        <v>143630</v>
      </c>
      <c r="G114" s="39"/>
    </row>
    <row r="115" spans="1:255" s="7" customFormat="1" ht="26.25" customHeight="1" x14ac:dyDescent="0.25">
      <c r="A115" s="55"/>
      <c r="B115" s="55"/>
      <c r="C115" s="55"/>
      <c r="D115" s="55"/>
      <c r="E115" s="55"/>
      <c r="F115" s="55"/>
      <c r="G115" s="55"/>
    </row>
    <row r="116" spans="1:255" s="7" customFormat="1" ht="20.399999999999999" x14ac:dyDescent="0.25">
      <c r="A116" s="39"/>
      <c r="B116" s="155" t="s">
        <v>134</v>
      </c>
      <c r="C116" s="155"/>
      <c r="D116" s="155"/>
      <c r="E116" s="155"/>
      <c r="F116" s="155"/>
      <c r="G116" s="55"/>
    </row>
    <row r="117" spans="1:255" s="7" customFormat="1" ht="39.75" customHeight="1" x14ac:dyDescent="0.25">
      <c r="A117" s="39"/>
      <c r="B117" s="155" t="s">
        <v>135</v>
      </c>
      <c r="C117" s="155"/>
      <c r="D117" s="155"/>
      <c r="E117" s="155"/>
      <c r="F117" s="155"/>
      <c r="G117" s="55"/>
    </row>
    <row r="118" spans="1:255" s="7" customFormat="1" ht="18" customHeight="1" x14ac:dyDescent="0.25">
      <c r="A118" s="39"/>
      <c r="B118" s="155" t="s">
        <v>136</v>
      </c>
      <c r="C118" s="155"/>
      <c r="D118" s="155"/>
      <c r="E118" s="155"/>
      <c r="F118" s="155"/>
      <c r="G118" s="55"/>
    </row>
    <row r="119" spans="1:255" s="7" customFormat="1" ht="28.5" customHeight="1" x14ac:dyDescent="0.25">
      <c r="A119" s="39"/>
      <c r="B119" s="155" t="s">
        <v>137</v>
      </c>
      <c r="C119" s="155"/>
      <c r="D119" s="155"/>
      <c r="E119" s="155"/>
      <c r="F119" s="155"/>
      <c r="G119" s="55"/>
    </row>
    <row r="120" spans="1:255" s="7" customFormat="1" ht="17.25" customHeight="1" x14ac:dyDescent="0.25">
      <c r="A120" s="39"/>
      <c r="B120" s="155" t="s">
        <v>138</v>
      </c>
      <c r="C120" s="155"/>
      <c r="D120" s="155"/>
      <c r="E120" s="155"/>
      <c r="F120" s="155"/>
      <c r="G120" s="55"/>
    </row>
    <row r="121" spans="1:255" s="7" customFormat="1" ht="28.5" customHeight="1" x14ac:dyDescent="0.25">
      <c r="A121" s="39"/>
      <c r="B121" s="155" t="s">
        <v>139</v>
      </c>
      <c r="C121" s="155"/>
      <c r="D121" s="155"/>
      <c r="E121" s="155"/>
      <c r="F121" s="155"/>
      <c r="G121" s="55"/>
    </row>
    <row r="122" spans="1:255" s="7" customFormat="1" ht="20.25" customHeight="1" x14ac:dyDescent="0.25">
      <c r="A122" s="39"/>
      <c r="B122" s="155" t="s">
        <v>133</v>
      </c>
      <c r="C122" s="155"/>
      <c r="D122" s="155"/>
      <c r="E122" s="155"/>
      <c r="F122" s="155"/>
      <c r="G122" s="55"/>
    </row>
    <row r="123" spans="1:255" s="7" customFormat="1" ht="25.5" customHeight="1" x14ac:dyDescent="0.25">
      <c r="A123" s="55"/>
      <c r="B123" s="55"/>
      <c r="C123" s="55"/>
      <c r="D123" s="55"/>
      <c r="E123" s="55"/>
      <c r="F123" s="55"/>
      <c r="G123" s="55"/>
    </row>
    <row r="124" spans="1:255" s="5" customFormat="1" ht="21.75" customHeight="1" x14ac:dyDescent="0.45">
      <c r="A124" s="149" t="s">
        <v>93</v>
      </c>
      <c r="B124" s="150"/>
      <c r="C124" s="150"/>
      <c r="D124" s="150"/>
      <c r="E124" s="150"/>
      <c r="F124" s="150"/>
      <c r="G124" s="151"/>
      <c r="H124" s="13"/>
      <c r="I124" s="13"/>
      <c r="J124" s="13"/>
      <c r="K124" s="13"/>
      <c r="L124" s="13"/>
      <c r="M124" s="13"/>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8"/>
      <c r="BQ124" s="148"/>
      <c r="BR124" s="148"/>
      <c r="BS124" s="148"/>
      <c r="BT124" s="148"/>
      <c r="BU124" s="148"/>
      <c r="BV124" s="148"/>
      <c r="BW124" s="148"/>
      <c r="BX124" s="148"/>
      <c r="BY124" s="148"/>
      <c r="BZ124" s="148"/>
      <c r="CA124" s="148"/>
      <c r="CB124" s="148"/>
      <c r="CC124" s="148"/>
      <c r="CD124" s="148"/>
      <c r="CE124" s="148"/>
      <c r="CF124" s="148"/>
      <c r="CG124" s="148"/>
      <c r="CH124" s="148"/>
      <c r="CI124" s="148"/>
      <c r="CJ124" s="148"/>
      <c r="CK124" s="148"/>
      <c r="CL124" s="148"/>
      <c r="CM124" s="148"/>
      <c r="CN124" s="148"/>
      <c r="CO124" s="148"/>
      <c r="CP124" s="148"/>
      <c r="CQ124" s="148"/>
      <c r="CR124" s="148"/>
      <c r="CS124" s="148"/>
      <c r="CT124" s="148"/>
      <c r="CU124" s="148"/>
      <c r="CV124" s="148"/>
      <c r="CW124" s="148"/>
      <c r="CX124" s="148"/>
      <c r="CY124" s="148"/>
      <c r="CZ124" s="148"/>
      <c r="DA124" s="148"/>
      <c r="DB124" s="148"/>
      <c r="DC124" s="148"/>
      <c r="DD124" s="148"/>
      <c r="DE124" s="148"/>
      <c r="DF124" s="148"/>
      <c r="DG124" s="148"/>
      <c r="DH124" s="148"/>
      <c r="DI124" s="148"/>
      <c r="DJ124" s="148"/>
      <c r="DK124" s="148"/>
      <c r="DL124" s="148"/>
      <c r="DM124" s="148"/>
      <c r="DN124" s="148"/>
      <c r="DO124" s="148"/>
      <c r="DP124" s="148"/>
      <c r="DQ124" s="148"/>
      <c r="DR124" s="148"/>
      <c r="DS124" s="148"/>
      <c r="DT124" s="148"/>
      <c r="DU124" s="148"/>
      <c r="DV124" s="148"/>
      <c r="DW124" s="148"/>
      <c r="DX124" s="148"/>
      <c r="DY124" s="148"/>
      <c r="DZ124" s="148"/>
      <c r="EA124" s="148"/>
      <c r="EB124" s="148"/>
      <c r="EC124" s="148"/>
      <c r="ED124" s="148"/>
      <c r="EE124" s="148"/>
      <c r="EF124" s="148"/>
      <c r="EG124" s="148"/>
      <c r="EH124" s="148"/>
      <c r="EI124" s="148"/>
      <c r="EJ124" s="148"/>
      <c r="EK124" s="148"/>
      <c r="EL124" s="148"/>
      <c r="EM124" s="148"/>
      <c r="EN124" s="148"/>
      <c r="EO124" s="148"/>
      <c r="EP124" s="148"/>
      <c r="EQ124" s="148"/>
      <c r="ER124" s="148"/>
      <c r="ES124" s="148"/>
      <c r="ET124" s="148"/>
      <c r="EU124" s="148"/>
      <c r="EV124" s="148"/>
      <c r="EW124" s="148"/>
      <c r="EX124" s="148"/>
      <c r="EY124" s="148"/>
      <c r="EZ124" s="148"/>
      <c r="FA124" s="148"/>
      <c r="FB124" s="148"/>
      <c r="FC124" s="148"/>
      <c r="FD124" s="148"/>
      <c r="FE124" s="148"/>
      <c r="FF124" s="148"/>
      <c r="FG124" s="148"/>
      <c r="FH124" s="148"/>
      <c r="FI124" s="148"/>
      <c r="FJ124" s="148"/>
      <c r="FK124" s="148"/>
      <c r="FL124" s="148"/>
      <c r="FM124" s="148"/>
      <c r="FN124" s="148"/>
      <c r="FO124" s="148"/>
      <c r="FP124" s="148"/>
      <c r="FQ124" s="148"/>
      <c r="FR124" s="148"/>
      <c r="FS124" s="148"/>
      <c r="FT124" s="148"/>
      <c r="FU124" s="148"/>
      <c r="FV124" s="148"/>
      <c r="FW124" s="148"/>
      <c r="FX124" s="148"/>
      <c r="FY124" s="148"/>
      <c r="FZ124" s="148"/>
      <c r="GA124" s="148"/>
      <c r="GB124" s="148"/>
      <c r="GC124" s="148"/>
      <c r="GD124" s="148"/>
      <c r="GE124" s="148"/>
      <c r="GF124" s="148"/>
      <c r="GG124" s="148"/>
      <c r="GH124" s="148"/>
      <c r="GI124" s="148"/>
      <c r="GJ124" s="148"/>
      <c r="GK124" s="148"/>
      <c r="GL124" s="148"/>
      <c r="GM124" s="148"/>
      <c r="GN124" s="148"/>
      <c r="GO124" s="148"/>
      <c r="GP124" s="148"/>
      <c r="GQ124" s="148"/>
      <c r="GR124" s="148"/>
      <c r="GS124" s="148"/>
      <c r="GT124" s="148"/>
      <c r="GU124" s="148"/>
      <c r="GV124" s="148"/>
      <c r="GW124" s="148"/>
      <c r="GX124" s="148"/>
      <c r="GY124" s="148"/>
      <c r="GZ124" s="148"/>
      <c r="HA124" s="148"/>
      <c r="HB124" s="148"/>
      <c r="HC124" s="148"/>
      <c r="HD124" s="148"/>
      <c r="HE124" s="148"/>
      <c r="HF124" s="148"/>
      <c r="HG124" s="148"/>
      <c r="HH124" s="148"/>
      <c r="HI124" s="148"/>
      <c r="HJ124" s="148"/>
      <c r="HK124" s="148"/>
      <c r="HL124" s="148"/>
      <c r="HM124" s="148"/>
      <c r="HN124" s="148"/>
      <c r="HO124" s="148"/>
      <c r="HP124" s="148"/>
      <c r="HQ124" s="148"/>
      <c r="HR124" s="148"/>
      <c r="HS124" s="148"/>
      <c r="HT124" s="148"/>
      <c r="HU124" s="148"/>
      <c r="HV124" s="148"/>
      <c r="HW124" s="148"/>
      <c r="HX124" s="148"/>
      <c r="HY124" s="148"/>
      <c r="HZ124" s="148"/>
      <c r="IA124" s="148"/>
      <c r="IB124" s="148"/>
      <c r="IC124" s="148"/>
      <c r="ID124" s="148"/>
      <c r="IE124" s="148"/>
      <c r="IF124" s="148"/>
      <c r="IG124" s="148"/>
      <c r="IH124" s="148"/>
      <c r="II124" s="148"/>
      <c r="IJ124" s="148"/>
      <c r="IK124" s="148"/>
      <c r="IL124" s="148"/>
      <c r="IM124" s="148"/>
      <c r="IN124" s="148"/>
      <c r="IO124" s="148"/>
      <c r="IP124" s="148"/>
      <c r="IQ124" s="148"/>
      <c r="IR124" s="148"/>
      <c r="IS124" s="148"/>
      <c r="IT124" s="148"/>
      <c r="IU124" s="148"/>
    </row>
    <row r="125" spans="1:255" s="5" customFormat="1" ht="18" customHeight="1" x14ac:dyDescent="0.25">
      <c r="A125" s="34"/>
      <c r="B125" s="105" t="s">
        <v>92</v>
      </c>
      <c r="C125" s="106"/>
      <c r="D125" s="106"/>
      <c r="E125" s="106"/>
      <c r="F125" s="3"/>
      <c r="G125" s="3"/>
      <c r="H125" s="103"/>
      <c r="I125" s="103"/>
      <c r="J125" s="103"/>
      <c r="K125" s="103"/>
      <c r="L125" s="103"/>
      <c r="M125" s="10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c r="IM125" s="3"/>
      <c r="IN125" s="3"/>
      <c r="IO125" s="3"/>
      <c r="IP125" s="3"/>
      <c r="IQ125" s="3"/>
      <c r="IR125" s="3"/>
      <c r="IS125" s="3"/>
      <c r="IT125" s="3"/>
      <c r="IU125" s="3"/>
    </row>
    <row r="126" spans="1:255" s="5" customFormat="1" ht="18" customHeight="1" x14ac:dyDescent="0.25">
      <c r="A126" s="34"/>
      <c r="B126" s="105" t="s">
        <v>84</v>
      </c>
      <c r="C126" s="106"/>
      <c r="D126" s="106"/>
      <c r="E126" s="106"/>
      <c r="F126" s="3"/>
      <c r="G126" s="3"/>
      <c r="H126" s="103"/>
      <c r="I126" s="103"/>
      <c r="J126" s="103"/>
      <c r="K126" s="103"/>
      <c r="L126" s="103"/>
      <c r="M126" s="10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c r="IM126" s="3"/>
      <c r="IN126" s="3"/>
      <c r="IO126" s="3"/>
      <c r="IP126" s="3"/>
      <c r="IQ126" s="3"/>
      <c r="IR126" s="3"/>
      <c r="IS126" s="3"/>
      <c r="IT126" s="3"/>
      <c r="IU126" s="3"/>
    </row>
    <row r="127" spans="1:255" s="5" customFormat="1" ht="21.75" customHeight="1" x14ac:dyDescent="0.4">
      <c r="A127" s="56"/>
      <c r="B127" s="56"/>
      <c r="C127" s="56"/>
      <c r="D127" s="49" t="s">
        <v>28</v>
      </c>
      <c r="E127" s="47"/>
      <c r="F127" s="47"/>
      <c r="G127" s="47"/>
    </row>
    <row r="128" spans="1:255" s="7" customFormat="1" ht="54.75" customHeight="1" x14ac:dyDescent="0.25">
      <c r="A128" s="113" t="s">
        <v>34</v>
      </c>
      <c r="B128" s="113" t="s">
        <v>29</v>
      </c>
      <c r="C128" s="113" t="s">
        <v>30</v>
      </c>
      <c r="D128" s="113" t="s">
        <v>31</v>
      </c>
      <c r="E128" s="55"/>
      <c r="F128" s="55"/>
      <c r="G128" s="55"/>
    </row>
    <row r="129" spans="1:7" s="5" customFormat="1" ht="16.5" customHeight="1" x14ac:dyDescent="0.35">
      <c r="A129" s="100">
        <v>1</v>
      </c>
      <c r="B129" s="100">
        <v>2</v>
      </c>
      <c r="C129" s="100">
        <v>3</v>
      </c>
      <c r="D129" s="100">
        <v>4</v>
      </c>
      <c r="E129" s="57"/>
      <c r="F129" s="47"/>
      <c r="G129" s="47"/>
    </row>
    <row r="130" spans="1:7" s="8" customFormat="1" ht="26.25" customHeight="1" x14ac:dyDescent="0.35">
      <c r="A130" s="44">
        <v>1</v>
      </c>
      <c r="B130" s="96" t="s">
        <v>187</v>
      </c>
      <c r="C130" s="97">
        <v>1</v>
      </c>
      <c r="D130" s="98">
        <v>49673</v>
      </c>
      <c r="E130" s="145"/>
      <c r="F130" s="47"/>
      <c r="G130" s="47"/>
    </row>
    <row r="131" spans="1:7" s="8" customFormat="1" ht="26.25" customHeight="1" x14ac:dyDescent="0.35">
      <c r="A131" s="44">
        <f t="shared" ref="A131:A138" si="3">A130+1</f>
        <v>2</v>
      </c>
      <c r="B131" s="96" t="s">
        <v>180</v>
      </c>
      <c r="C131" s="97">
        <v>2</v>
      </c>
      <c r="D131" s="98">
        <f>7730*C131</f>
        <v>15460</v>
      </c>
      <c r="E131" s="57"/>
      <c r="F131" s="47"/>
      <c r="G131" s="47"/>
    </row>
    <row r="132" spans="1:7" s="8" customFormat="1" ht="26.25" customHeight="1" x14ac:dyDescent="0.35">
      <c r="A132" s="44">
        <f t="shared" si="3"/>
        <v>3</v>
      </c>
      <c r="B132" s="96" t="s">
        <v>178</v>
      </c>
      <c r="C132" s="97">
        <v>2</v>
      </c>
      <c r="D132" s="98">
        <f>19290*C132</f>
        <v>38580</v>
      </c>
      <c r="E132" s="57"/>
      <c r="F132" s="47"/>
      <c r="G132" s="47"/>
    </row>
    <row r="133" spans="1:7" s="8" customFormat="1" ht="26.25" customHeight="1" x14ac:dyDescent="0.35">
      <c r="A133" s="44">
        <f t="shared" si="3"/>
        <v>4</v>
      </c>
      <c r="B133" s="96" t="s">
        <v>177</v>
      </c>
      <c r="C133" s="97">
        <v>3</v>
      </c>
      <c r="D133" s="98">
        <f>3182*3</f>
        <v>9546</v>
      </c>
      <c r="E133" s="57"/>
      <c r="F133" s="47"/>
      <c r="G133" s="47"/>
    </row>
    <row r="134" spans="1:7" s="8" customFormat="1" ht="26.25" customHeight="1" x14ac:dyDescent="0.35">
      <c r="A134" s="44">
        <f t="shared" si="3"/>
        <v>5</v>
      </c>
      <c r="B134" s="96" t="s">
        <v>179</v>
      </c>
      <c r="C134" s="97">
        <v>2</v>
      </c>
      <c r="D134" s="98">
        <f>8539*2</f>
        <v>17078</v>
      </c>
      <c r="E134" s="57"/>
      <c r="F134" s="47"/>
      <c r="G134" s="47"/>
    </row>
    <row r="135" spans="1:7" s="8" customFormat="1" ht="26.25" customHeight="1" x14ac:dyDescent="0.35">
      <c r="A135" s="44">
        <f t="shared" si="3"/>
        <v>6</v>
      </c>
      <c r="B135" s="96" t="s">
        <v>176</v>
      </c>
      <c r="C135" s="97">
        <v>2</v>
      </c>
      <c r="D135" s="98">
        <f>12730*C135</f>
        <v>25460</v>
      </c>
      <c r="E135" s="146"/>
      <c r="F135" s="47"/>
      <c r="G135" s="47"/>
    </row>
    <row r="136" spans="1:7" s="8" customFormat="1" ht="27.75" customHeight="1" x14ac:dyDescent="0.35">
      <c r="A136" s="44">
        <v>7</v>
      </c>
      <c r="B136" s="96" t="s">
        <v>181</v>
      </c>
      <c r="C136" s="97">
        <v>2</v>
      </c>
      <c r="D136" s="98">
        <f>5502*C136</f>
        <v>11004</v>
      </c>
      <c r="E136" s="146"/>
      <c r="F136" s="47"/>
      <c r="G136" s="47"/>
    </row>
    <row r="137" spans="1:7" s="8" customFormat="1" ht="26.25" customHeight="1" x14ac:dyDescent="0.35">
      <c r="A137" s="44">
        <v>8</v>
      </c>
      <c r="B137" s="96" t="s">
        <v>182</v>
      </c>
      <c r="C137" s="97">
        <v>1</v>
      </c>
      <c r="D137" s="98">
        <f>2055*C137</f>
        <v>2055</v>
      </c>
      <c r="E137" s="57"/>
      <c r="F137" s="47"/>
      <c r="G137" s="47"/>
    </row>
    <row r="138" spans="1:7" s="8" customFormat="1" ht="26.25" customHeight="1" x14ac:dyDescent="0.35">
      <c r="A138" s="44">
        <f t="shared" si="3"/>
        <v>9</v>
      </c>
      <c r="B138" s="96" t="s">
        <v>183</v>
      </c>
      <c r="C138" s="97">
        <v>2</v>
      </c>
      <c r="D138" s="98">
        <f>11995*2</f>
        <v>23990</v>
      </c>
      <c r="E138" s="57"/>
      <c r="F138" s="47"/>
      <c r="G138" s="47"/>
    </row>
    <row r="139" spans="1:7" s="8" customFormat="1" ht="26.25" customHeight="1" x14ac:dyDescent="0.35">
      <c r="A139" s="44">
        <f t="shared" ref="A139:A145" si="4">A138+1</f>
        <v>10</v>
      </c>
      <c r="B139" s="96" t="s">
        <v>184</v>
      </c>
      <c r="C139" s="97">
        <v>1</v>
      </c>
      <c r="D139" s="98">
        <v>48517</v>
      </c>
      <c r="E139" s="57"/>
      <c r="F139" s="47"/>
      <c r="G139" s="47"/>
    </row>
    <row r="140" spans="1:7" s="8" customFormat="1" ht="26.25" customHeight="1" x14ac:dyDescent="0.35">
      <c r="A140" s="44">
        <f t="shared" si="4"/>
        <v>11</v>
      </c>
      <c r="B140" s="99" t="s">
        <v>185</v>
      </c>
      <c r="C140" s="97">
        <v>2</v>
      </c>
      <c r="D140" s="98">
        <f>2195*C140</f>
        <v>4390</v>
      </c>
      <c r="E140" s="57"/>
      <c r="F140" s="47"/>
      <c r="G140" s="47"/>
    </row>
    <row r="141" spans="1:7" s="8" customFormat="1" ht="26.25" customHeight="1" x14ac:dyDescent="0.35">
      <c r="A141" s="44">
        <f t="shared" si="4"/>
        <v>12</v>
      </c>
      <c r="B141" s="99" t="s">
        <v>186</v>
      </c>
      <c r="C141" s="97">
        <v>4</v>
      </c>
      <c r="D141" s="98">
        <f>634*2</f>
        <v>1268</v>
      </c>
      <c r="E141" s="57"/>
      <c r="F141" s="47"/>
      <c r="G141" s="47"/>
    </row>
    <row r="142" spans="1:7" s="8" customFormat="1" ht="26.25" customHeight="1" x14ac:dyDescent="0.35">
      <c r="A142" s="44">
        <f t="shared" si="4"/>
        <v>13</v>
      </c>
      <c r="B142" s="99" t="s">
        <v>194</v>
      </c>
      <c r="C142" s="97">
        <v>2</v>
      </c>
      <c r="D142" s="98">
        <f>7270*2</f>
        <v>14540</v>
      </c>
      <c r="E142" s="146"/>
      <c r="F142" s="47"/>
      <c r="G142" s="47"/>
    </row>
    <row r="143" spans="1:7" s="8" customFormat="1" ht="26.25" customHeight="1" x14ac:dyDescent="0.35">
      <c r="A143" s="44">
        <f t="shared" si="4"/>
        <v>14</v>
      </c>
      <c r="B143" s="99" t="s">
        <v>195</v>
      </c>
      <c r="C143" s="97">
        <v>4</v>
      </c>
      <c r="D143" s="98">
        <f>4700*4</f>
        <v>18800</v>
      </c>
      <c r="E143" s="57"/>
      <c r="F143" s="47"/>
      <c r="G143" s="47"/>
    </row>
    <row r="144" spans="1:7" s="8" customFormat="1" ht="23.25" customHeight="1" x14ac:dyDescent="0.35">
      <c r="A144" s="44">
        <f t="shared" si="4"/>
        <v>15</v>
      </c>
      <c r="B144" s="99" t="s">
        <v>196</v>
      </c>
      <c r="C144" s="97">
        <v>1</v>
      </c>
      <c r="D144" s="98">
        <v>4686</v>
      </c>
      <c r="E144" s="145"/>
      <c r="F144" s="47"/>
      <c r="G144" s="47"/>
    </row>
    <row r="145" spans="1:255" s="8" customFormat="1" ht="26.25" customHeight="1" x14ac:dyDescent="0.35">
      <c r="A145" s="44">
        <f t="shared" si="4"/>
        <v>16</v>
      </c>
      <c r="B145" s="99" t="s">
        <v>197</v>
      </c>
      <c r="C145" s="97">
        <v>2</v>
      </c>
      <c r="D145" s="98">
        <f>5874*2</f>
        <v>11748</v>
      </c>
      <c r="E145" s="57"/>
      <c r="F145" s="47"/>
      <c r="G145" s="47"/>
    </row>
    <row r="146" spans="1:255" s="5" customFormat="1" ht="26.25" customHeight="1" x14ac:dyDescent="0.4">
      <c r="A146" s="58"/>
      <c r="B146" s="115" t="s">
        <v>17</v>
      </c>
      <c r="C146" s="58"/>
      <c r="D146" s="59">
        <f>SUM(D130:D145)</f>
        <v>296795</v>
      </c>
      <c r="E146" s="47"/>
      <c r="F146" s="47"/>
      <c r="G146" s="47"/>
    </row>
    <row r="147" spans="1:255" s="5" customFormat="1" ht="20.25" customHeight="1" x14ac:dyDescent="0.35">
      <c r="A147" s="60"/>
      <c r="B147" s="61"/>
      <c r="C147" s="57"/>
      <c r="D147" s="57"/>
      <c r="E147" s="47"/>
      <c r="F147" s="47"/>
      <c r="G147" s="47"/>
    </row>
    <row r="148" spans="1:255" s="5" customFormat="1" ht="26.25" customHeight="1" x14ac:dyDescent="0.45">
      <c r="A148" s="149" t="s">
        <v>94</v>
      </c>
      <c r="B148" s="150"/>
      <c r="C148" s="150"/>
      <c r="D148" s="150"/>
      <c r="E148" s="150"/>
      <c r="F148" s="150"/>
      <c r="G148" s="151"/>
      <c r="H148" s="13"/>
      <c r="I148" s="13"/>
      <c r="J148" s="13"/>
      <c r="K148" s="13"/>
      <c r="L148" s="13"/>
      <c r="M148" s="13"/>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48"/>
      <c r="CB148" s="148"/>
      <c r="CC148" s="148"/>
      <c r="CD148" s="148"/>
      <c r="CE148" s="148"/>
      <c r="CF148" s="148"/>
      <c r="CG148" s="148"/>
      <c r="CH148" s="148"/>
      <c r="CI148" s="148"/>
      <c r="CJ148" s="148"/>
      <c r="CK148" s="148"/>
      <c r="CL148" s="148"/>
      <c r="CM148" s="148"/>
      <c r="CN148" s="148"/>
      <c r="CO148" s="148"/>
      <c r="CP148" s="148"/>
      <c r="CQ148" s="148"/>
      <c r="CR148" s="148"/>
      <c r="CS148" s="148"/>
      <c r="CT148" s="148"/>
      <c r="CU148" s="148"/>
      <c r="CV148" s="148"/>
      <c r="CW148" s="148"/>
      <c r="CX148" s="148"/>
      <c r="CY148" s="148"/>
      <c r="CZ148" s="148"/>
      <c r="DA148" s="148"/>
      <c r="DB148" s="148"/>
      <c r="DC148" s="148"/>
      <c r="DD148" s="148"/>
      <c r="DE148" s="148"/>
      <c r="DF148" s="148"/>
      <c r="DG148" s="148"/>
      <c r="DH148" s="148"/>
      <c r="DI148" s="148"/>
      <c r="DJ148" s="148"/>
      <c r="DK148" s="148"/>
      <c r="DL148" s="148"/>
      <c r="DM148" s="148"/>
      <c r="DN148" s="148"/>
      <c r="DO148" s="148"/>
      <c r="DP148" s="148"/>
      <c r="DQ148" s="148"/>
      <c r="DR148" s="148"/>
      <c r="DS148" s="148"/>
      <c r="DT148" s="148"/>
      <c r="DU148" s="148"/>
      <c r="DV148" s="148"/>
      <c r="DW148" s="148"/>
      <c r="DX148" s="148"/>
      <c r="DY148" s="148"/>
      <c r="DZ148" s="148"/>
      <c r="EA148" s="148"/>
      <c r="EB148" s="148"/>
      <c r="EC148" s="148"/>
      <c r="ED148" s="148"/>
      <c r="EE148" s="148"/>
      <c r="EF148" s="148"/>
      <c r="EG148" s="148"/>
      <c r="EH148" s="148"/>
      <c r="EI148" s="148"/>
      <c r="EJ148" s="148"/>
      <c r="EK148" s="148"/>
      <c r="EL148" s="148"/>
      <c r="EM148" s="148"/>
      <c r="EN148" s="148"/>
      <c r="EO148" s="148"/>
      <c r="EP148" s="148"/>
      <c r="EQ148" s="148"/>
      <c r="ER148" s="148"/>
      <c r="ES148" s="148"/>
      <c r="ET148" s="148"/>
      <c r="EU148" s="148"/>
      <c r="EV148" s="148"/>
      <c r="EW148" s="148"/>
      <c r="EX148" s="148"/>
      <c r="EY148" s="148"/>
      <c r="EZ148" s="148"/>
      <c r="FA148" s="148"/>
      <c r="FB148" s="148"/>
      <c r="FC148" s="148"/>
      <c r="FD148" s="148"/>
      <c r="FE148" s="148"/>
      <c r="FF148" s="148"/>
      <c r="FG148" s="148"/>
      <c r="FH148" s="148"/>
      <c r="FI148" s="148"/>
      <c r="FJ148" s="148"/>
      <c r="FK148" s="148"/>
      <c r="FL148" s="148"/>
      <c r="FM148" s="148"/>
      <c r="FN148" s="148"/>
      <c r="FO148" s="148"/>
      <c r="FP148" s="148"/>
      <c r="FQ148" s="148"/>
      <c r="FR148" s="148"/>
      <c r="FS148" s="148"/>
      <c r="FT148" s="148"/>
      <c r="FU148" s="148"/>
      <c r="FV148" s="148"/>
      <c r="FW148" s="148"/>
      <c r="FX148" s="148"/>
      <c r="FY148" s="148"/>
      <c r="FZ148" s="148"/>
      <c r="GA148" s="148"/>
      <c r="GB148" s="148"/>
      <c r="GC148" s="148"/>
      <c r="GD148" s="148"/>
      <c r="GE148" s="148"/>
      <c r="GF148" s="148"/>
      <c r="GG148" s="148"/>
      <c r="GH148" s="148"/>
      <c r="GI148" s="148"/>
      <c r="GJ148" s="148"/>
      <c r="GK148" s="148"/>
      <c r="GL148" s="148"/>
      <c r="GM148" s="148"/>
      <c r="GN148" s="148"/>
      <c r="GO148" s="148"/>
      <c r="GP148" s="148"/>
      <c r="GQ148" s="148"/>
      <c r="GR148" s="148"/>
      <c r="GS148" s="148"/>
      <c r="GT148" s="148"/>
      <c r="GU148" s="148"/>
      <c r="GV148" s="148"/>
      <c r="GW148" s="148"/>
      <c r="GX148" s="148"/>
      <c r="GY148" s="148"/>
      <c r="GZ148" s="148"/>
      <c r="HA148" s="148"/>
      <c r="HB148" s="148"/>
      <c r="HC148" s="148"/>
      <c r="HD148" s="148"/>
      <c r="HE148" s="148"/>
      <c r="HF148" s="148"/>
      <c r="HG148" s="148"/>
      <c r="HH148" s="148"/>
      <c r="HI148" s="148"/>
      <c r="HJ148" s="148"/>
      <c r="HK148" s="148"/>
      <c r="HL148" s="148"/>
      <c r="HM148" s="148"/>
      <c r="HN148" s="148"/>
      <c r="HO148" s="148"/>
      <c r="HP148" s="148"/>
      <c r="HQ148" s="148"/>
      <c r="HR148" s="148"/>
      <c r="HS148" s="148"/>
      <c r="HT148" s="148"/>
      <c r="HU148" s="148"/>
      <c r="HV148" s="148"/>
      <c r="HW148" s="148"/>
      <c r="HX148" s="148"/>
      <c r="HY148" s="148"/>
      <c r="HZ148" s="148"/>
      <c r="IA148" s="148"/>
      <c r="IB148" s="148"/>
      <c r="IC148" s="148"/>
      <c r="ID148" s="148"/>
      <c r="IE148" s="148"/>
      <c r="IF148" s="148"/>
      <c r="IG148" s="148"/>
      <c r="IH148" s="148"/>
      <c r="II148" s="148"/>
      <c r="IJ148" s="148"/>
      <c r="IK148" s="148"/>
      <c r="IL148" s="148"/>
      <c r="IM148" s="148"/>
      <c r="IN148" s="148"/>
      <c r="IO148" s="148"/>
      <c r="IP148" s="148"/>
      <c r="IQ148" s="148"/>
      <c r="IR148" s="148"/>
      <c r="IS148" s="148"/>
      <c r="IT148" s="148"/>
      <c r="IU148" s="148"/>
    </row>
    <row r="149" spans="1:255" s="5" customFormat="1" ht="18" customHeight="1" x14ac:dyDescent="0.25">
      <c r="A149" s="34"/>
      <c r="B149" s="105" t="s">
        <v>119</v>
      </c>
      <c r="C149" s="3"/>
      <c r="D149" s="3"/>
      <c r="E149" s="3"/>
      <c r="F149" s="34"/>
      <c r="G149" s="34"/>
      <c r="H149" s="103"/>
      <c r="I149" s="103"/>
      <c r="J149" s="103"/>
      <c r="K149" s="103"/>
      <c r="L149" s="103"/>
      <c r="M149" s="10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c r="IJ149" s="3"/>
      <c r="IK149" s="3"/>
      <c r="IL149" s="3"/>
      <c r="IM149" s="3"/>
      <c r="IN149" s="3"/>
      <c r="IO149" s="3"/>
      <c r="IP149" s="3"/>
      <c r="IQ149" s="3"/>
      <c r="IR149" s="3"/>
      <c r="IS149" s="3"/>
      <c r="IT149" s="3"/>
      <c r="IU149" s="3"/>
    </row>
    <row r="150" spans="1:255" s="9" customFormat="1" x14ac:dyDescent="0.4">
      <c r="A150" s="62"/>
      <c r="B150" s="62"/>
      <c r="C150" s="63" t="s">
        <v>32</v>
      </c>
      <c r="D150" s="60"/>
      <c r="E150" s="47"/>
      <c r="F150" s="60"/>
      <c r="G150" s="60"/>
    </row>
    <row r="151" spans="1:255" s="4" customFormat="1" ht="42" x14ac:dyDescent="0.25">
      <c r="A151" s="51" t="s">
        <v>34</v>
      </c>
      <c r="B151" s="51" t="s">
        <v>29</v>
      </c>
      <c r="C151" s="51" t="s">
        <v>33</v>
      </c>
      <c r="D151" s="39"/>
      <c r="E151" s="39"/>
      <c r="F151" s="39"/>
      <c r="G151" s="39"/>
    </row>
    <row r="152" spans="1:255" s="6" customFormat="1" x14ac:dyDescent="0.4">
      <c r="A152" s="40">
        <v>1</v>
      </c>
      <c r="B152" s="40">
        <v>2</v>
      </c>
      <c r="C152" s="40">
        <v>3</v>
      </c>
      <c r="D152" s="47"/>
      <c r="E152" s="57"/>
      <c r="F152" s="41"/>
      <c r="G152" s="41"/>
    </row>
    <row r="153" spans="1:255" s="6" customFormat="1" x14ac:dyDescent="0.4">
      <c r="A153" s="104">
        <v>1</v>
      </c>
      <c r="B153" s="64" t="s">
        <v>130</v>
      </c>
      <c r="C153" s="98"/>
      <c r="D153" s="47"/>
      <c r="E153" s="57"/>
      <c r="F153" s="41"/>
      <c r="G153" s="41"/>
    </row>
    <row r="154" spans="1:255" s="6" customFormat="1" ht="40.5" customHeight="1" x14ac:dyDescent="0.4">
      <c r="A154" s="104">
        <v>2</v>
      </c>
      <c r="B154" s="64" t="s">
        <v>97</v>
      </c>
      <c r="C154" s="98">
        <v>3000</v>
      </c>
      <c r="D154" s="39" t="s">
        <v>123</v>
      </c>
      <c r="E154" s="57"/>
      <c r="F154" s="41"/>
      <c r="G154" s="41"/>
    </row>
    <row r="155" spans="1:255" s="6" customFormat="1" x14ac:dyDescent="0.4">
      <c r="A155" s="104">
        <v>3</v>
      </c>
      <c r="B155" s="65" t="s">
        <v>215</v>
      </c>
      <c r="C155" s="98">
        <v>8000</v>
      </c>
      <c r="D155" s="47"/>
      <c r="E155" s="57"/>
      <c r="F155" s="41"/>
      <c r="G155" s="41"/>
    </row>
    <row r="156" spans="1:255" s="8" customFormat="1" x14ac:dyDescent="0.35">
      <c r="A156" s="104">
        <v>4</v>
      </c>
      <c r="B156" s="65" t="s">
        <v>234</v>
      </c>
      <c r="C156" s="98">
        <v>1000</v>
      </c>
      <c r="D156" s="47"/>
      <c r="E156" s="35"/>
      <c r="F156" s="47"/>
      <c r="G156" s="47"/>
    </row>
    <row r="157" spans="1:255" s="5" customFormat="1" x14ac:dyDescent="0.4">
      <c r="A157" s="58"/>
      <c r="B157" s="115" t="s">
        <v>17</v>
      </c>
      <c r="C157" s="59">
        <f>SUM(C153:C156)</f>
        <v>12000</v>
      </c>
      <c r="D157" s="47"/>
      <c r="E157" s="47"/>
      <c r="F157" s="47"/>
      <c r="G157" s="47"/>
    </row>
    <row r="158" spans="1:255" s="5" customFormat="1" ht="28.5" customHeight="1" x14ac:dyDescent="0.35">
      <c r="A158" s="60"/>
      <c r="B158" s="57"/>
      <c r="C158" s="57"/>
      <c r="D158" s="47"/>
      <c r="E158" s="47"/>
      <c r="F158" s="47"/>
      <c r="G158" s="47"/>
    </row>
    <row r="159" spans="1:255" s="5" customFormat="1" ht="17.25" customHeight="1" x14ac:dyDescent="0.45">
      <c r="A159" s="149" t="s">
        <v>95</v>
      </c>
      <c r="B159" s="150"/>
      <c r="C159" s="150"/>
      <c r="D159" s="150"/>
      <c r="E159" s="150"/>
      <c r="F159" s="150"/>
      <c r="G159" s="151"/>
      <c r="H159" s="13"/>
      <c r="I159" s="13"/>
      <c r="J159" s="13"/>
      <c r="K159" s="13"/>
      <c r="L159" s="13"/>
      <c r="M159" s="13"/>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c r="BQ159" s="148"/>
      <c r="BR159" s="148"/>
      <c r="BS159" s="148"/>
      <c r="BT159" s="148"/>
      <c r="BU159" s="148"/>
      <c r="BV159" s="148"/>
      <c r="BW159" s="148"/>
      <c r="BX159" s="148"/>
      <c r="BY159" s="148"/>
      <c r="BZ159" s="148"/>
      <c r="CA159" s="148"/>
      <c r="CB159" s="148"/>
      <c r="CC159" s="148"/>
      <c r="CD159" s="148"/>
      <c r="CE159" s="148"/>
      <c r="CF159" s="148"/>
      <c r="CG159" s="148"/>
      <c r="CH159" s="148"/>
      <c r="CI159" s="148"/>
      <c r="CJ159" s="148"/>
      <c r="CK159" s="148"/>
      <c r="CL159" s="148"/>
      <c r="CM159" s="148"/>
      <c r="CN159" s="148"/>
      <c r="CO159" s="148"/>
      <c r="CP159" s="148"/>
      <c r="CQ159" s="148"/>
      <c r="CR159" s="148"/>
      <c r="CS159" s="148"/>
      <c r="CT159" s="148"/>
      <c r="CU159" s="148"/>
      <c r="CV159" s="148"/>
      <c r="CW159" s="148"/>
      <c r="CX159" s="148"/>
      <c r="CY159" s="148"/>
      <c r="CZ159" s="148"/>
      <c r="DA159" s="148"/>
      <c r="DB159" s="148"/>
      <c r="DC159" s="148"/>
      <c r="DD159" s="148"/>
      <c r="DE159" s="148"/>
      <c r="DF159" s="148"/>
      <c r="DG159" s="148"/>
      <c r="DH159" s="148"/>
      <c r="DI159" s="148"/>
      <c r="DJ159" s="148"/>
      <c r="DK159" s="148"/>
      <c r="DL159" s="148"/>
      <c r="DM159" s="148"/>
      <c r="DN159" s="148"/>
      <c r="DO159" s="148"/>
      <c r="DP159" s="148"/>
      <c r="DQ159" s="148"/>
      <c r="DR159" s="148"/>
      <c r="DS159" s="148"/>
      <c r="DT159" s="148"/>
      <c r="DU159" s="148"/>
      <c r="DV159" s="148"/>
      <c r="DW159" s="148"/>
      <c r="DX159" s="148"/>
      <c r="DY159" s="148"/>
      <c r="DZ159" s="148"/>
      <c r="EA159" s="148"/>
      <c r="EB159" s="148"/>
      <c r="EC159" s="148"/>
      <c r="ED159" s="148"/>
      <c r="EE159" s="148"/>
      <c r="EF159" s="148"/>
      <c r="EG159" s="148"/>
      <c r="EH159" s="148"/>
      <c r="EI159" s="148"/>
      <c r="EJ159" s="148"/>
      <c r="EK159" s="148"/>
      <c r="EL159" s="148"/>
      <c r="EM159" s="148"/>
      <c r="EN159" s="148"/>
      <c r="EO159" s="148"/>
      <c r="EP159" s="148"/>
      <c r="EQ159" s="148"/>
      <c r="ER159" s="148"/>
      <c r="ES159" s="148"/>
      <c r="ET159" s="148"/>
      <c r="EU159" s="148"/>
      <c r="EV159" s="148"/>
      <c r="EW159" s="148"/>
      <c r="EX159" s="148"/>
      <c r="EY159" s="148"/>
      <c r="EZ159" s="148"/>
      <c r="FA159" s="148"/>
      <c r="FB159" s="148"/>
      <c r="FC159" s="148"/>
      <c r="FD159" s="148"/>
      <c r="FE159" s="148"/>
      <c r="FF159" s="148"/>
      <c r="FG159" s="148"/>
      <c r="FH159" s="148"/>
      <c r="FI159" s="148"/>
      <c r="FJ159" s="148"/>
      <c r="FK159" s="148"/>
      <c r="FL159" s="148"/>
      <c r="FM159" s="148"/>
      <c r="FN159" s="148"/>
      <c r="FO159" s="148"/>
      <c r="FP159" s="148"/>
      <c r="FQ159" s="148"/>
      <c r="FR159" s="148"/>
      <c r="FS159" s="148"/>
      <c r="FT159" s="148"/>
      <c r="FU159" s="148"/>
      <c r="FV159" s="148"/>
      <c r="FW159" s="148"/>
      <c r="FX159" s="148"/>
      <c r="FY159" s="148"/>
      <c r="FZ159" s="148"/>
      <c r="GA159" s="148"/>
      <c r="GB159" s="148"/>
      <c r="GC159" s="148"/>
      <c r="GD159" s="148"/>
      <c r="GE159" s="148"/>
      <c r="GF159" s="148"/>
      <c r="GG159" s="148"/>
      <c r="GH159" s="148"/>
      <c r="GI159" s="148"/>
      <c r="GJ159" s="148"/>
      <c r="GK159" s="148"/>
      <c r="GL159" s="148"/>
      <c r="GM159" s="148"/>
      <c r="GN159" s="148"/>
      <c r="GO159" s="148"/>
      <c r="GP159" s="148"/>
      <c r="GQ159" s="148"/>
      <c r="GR159" s="148"/>
      <c r="GS159" s="148"/>
      <c r="GT159" s="148"/>
      <c r="GU159" s="148"/>
      <c r="GV159" s="148"/>
      <c r="GW159" s="148"/>
      <c r="GX159" s="148"/>
      <c r="GY159" s="148"/>
      <c r="GZ159" s="148"/>
      <c r="HA159" s="148"/>
      <c r="HB159" s="148"/>
      <c r="HC159" s="148"/>
      <c r="HD159" s="148"/>
      <c r="HE159" s="148"/>
      <c r="HF159" s="148"/>
      <c r="HG159" s="148"/>
      <c r="HH159" s="148"/>
      <c r="HI159" s="148"/>
      <c r="HJ159" s="148"/>
      <c r="HK159" s="148"/>
      <c r="HL159" s="148"/>
      <c r="HM159" s="148"/>
      <c r="HN159" s="148"/>
      <c r="HO159" s="148"/>
      <c r="HP159" s="148"/>
      <c r="HQ159" s="148"/>
      <c r="HR159" s="148"/>
      <c r="HS159" s="148"/>
      <c r="HT159" s="148"/>
      <c r="HU159" s="148"/>
      <c r="HV159" s="148"/>
      <c r="HW159" s="148"/>
      <c r="HX159" s="148"/>
      <c r="HY159" s="148"/>
      <c r="HZ159" s="148"/>
      <c r="IA159" s="148"/>
      <c r="IB159" s="148"/>
      <c r="IC159" s="148"/>
      <c r="ID159" s="148"/>
      <c r="IE159" s="148"/>
      <c r="IF159" s="148"/>
      <c r="IG159" s="148"/>
      <c r="IH159" s="148"/>
      <c r="II159" s="148"/>
      <c r="IJ159" s="148"/>
      <c r="IK159" s="148"/>
      <c r="IL159" s="148"/>
      <c r="IM159" s="148"/>
      <c r="IN159" s="148"/>
      <c r="IO159" s="148"/>
      <c r="IP159" s="148"/>
      <c r="IQ159" s="148"/>
      <c r="IR159" s="148"/>
      <c r="IS159" s="148"/>
      <c r="IT159" s="148"/>
      <c r="IU159" s="148"/>
    </row>
    <row r="160" spans="1:255" s="5" customFormat="1" ht="77.25" customHeight="1" x14ac:dyDescent="0.25">
      <c r="A160" s="34"/>
      <c r="B160" s="155" t="s">
        <v>96</v>
      </c>
      <c r="C160" s="155"/>
      <c r="D160" s="155"/>
      <c r="E160" s="155"/>
      <c r="F160" s="155"/>
      <c r="G160" s="155"/>
      <c r="H160" s="103"/>
      <c r="I160" s="103"/>
      <c r="J160" s="103"/>
      <c r="K160" s="103"/>
      <c r="L160" s="103"/>
      <c r="M160" s="10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c r="ID160" s="3"/>
      <c r="IE160" s="3"/>
      <c r="IF160" s="3"/>
      <c r="IG160" s="3"/>
      <c r="IH160" s="3"/>
      <c r="II160" s="3"/>
      <c r="IJ160" s="3"/>
      <c r="IK160" s="3"/>
      <c r="IL160" s="3"/>
      <c r="IM160" s="3"/>
      <c r="IN160" s="3"/>
      <c r="IO160" s="3"/>
      <c r="IP160" s="3"/>
      <c r="IQ160" s="3"/>
      <c r="IR160" s="3"/>
      <c r="IS160" s="3"/>
      <c r="IT160" s="3"/>
      <c r="IU160" s="3"/>
    </row>
    <row r="161" spans="1:255" s="5" customFormat="1" ht="17.25" customHeight="1" x14ac:dyDescent="0.25">
      <c r="A161" s="34"/>
      <c r="B161" s="107" t="s">
        <v>85</v>
      </c>
      <c r="C161" s="106"/>
      <c r="D161" s="106"/>
      <c r="E161" s="106"/>
      <c r="F161" s="106"/>
      <c r="G161" s="106"/>
      <c r="H161" s="103"/>
      <c r="I161" s="103"/>
      <c r="J161" s="103"/>
      <c r="K161" s="103"/>
      <c r="L161" s="103"/>
      <c r="M161" s="10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c r="IJ161" s="3"/>
      <c r="IK161" s="3"/>
      <c r="IL161" s="3"/>
      <c r="IM161" s="3"/>
      <c r="IN161" s="3"/>
      <c r="IO161" s="3"/>
      <c r="IP161" s="3"/>
      <c r="IQ161" s="3"/>
      <c r="IR161" s="3"/>
      <c r="IS161" s="3"/>
      <c r="IT161" s="3"/>
      <c r="IU161" s="3"/>
    </row>
    <row r="162" spans="1:255" s="5" customFormat="1" x14ac:dyDescent="0.4">
      <c r="A162" s="47"/>
      <c r="B162" s="47"/>
      <c r="C162" s="47"/>
      <c r="D162" s="47"/>
      <c r="E162" s="47"/>
      <c r="F162" s="47"/>
      <c r="G162" s="63" t="s">
        <v>35</v>
      </c>
    </row>
    <row r="163" spans="1:255" s="4" customFormat="1" ht="58.5" customHeight="1" x14ac:dyDescent="0.25">
      <c r="A163" s="112" t="s">
        <v>34</v>
      </c>
      <c r="B163" s="112" t="s">
        <v>36</v>
      </c>
      <c r="C163" s="112" t="s">
        <v>30</v>
      </c>
      <c r="D163" s="112" t="s">
        <v>65</v>
      </c>
      <c r="E163" s="112" t="s">
        <v>38</v>
      </c>
      <c r="F163" s="112" t="s">
        <v>66</v>
      </c>
      <c r="G163" s="112" t="s">
        <v>39</v>
      </c>
    </row>
    <row r="164" spans="1:255" s="5" customFormat="1" ht="15" x14ac:dyDescent="0.25">
      <c r="A164" s="101">
        <v>1</v>
      </c>
      <c r="B164" s="101">
        <v>2</v>
      </c>
      <c r="C164" s="101">
        <v>3</v>
      </c>
      <c r="D164" s="101">
        <v>4</v>
      </c>
      <c r="E164" s="101">
        <v>5</v>
      </c>
      <c r="F164" s="101">
        <v>6</v>
      </c>
      <c r="G164" s="101">
        <v>7</v>
      </c>
    </row>
    <row r="165" spans="1:255" s="5" customFormat="1" ht="22.5" customHeight="1" x14ac:dyDescent="0.25">
      <c r="A165" s="44">
        <v>1</v>
      </c>
      <c r="B165" s="67" t="s">
        <v>190</v>
      </c>
      <c r="C165" s="68" t="s">
        <v>202</v>
      </c>
      <c r="D165" s="69">
        <v>120</v>
      </c>
      <c r="E165" s="70">
        <v>29</v>
      </c>
      <c r="F165" s="46">
        <f>D165*E165</f>
        <v>3480</v>
      </c>
      <c r="G165" s="66">
        <v>8</v>
      </c>
    </row>
    <row r="166" spans="1:255" s="5" customFormat="1" ht="22.5" customHeight="1" x14ac:dyDescent="0.25">
      <c r="A166" s="44">
        <v>2</v>
      </c>
      <c r="B166" s="67" t="s">
        <v>199</v>
      </c>
      <c r="C166" s="68" t="s">
        <v>203</v>
      </c>
      <c r="D166" s="69">
        <v>50</v>
      </c>
      <c r="E166" s="70">
        <v>15</v>
      </c>
      <c r="F166" s="46">
        <f t="shared" ref="F166:F170" si="5">D166*E166</f>
        <v>750</v>
      </c>
      <c r="G166" s="66">
        <v>8</v>
      </c>
    </row>
    <row r="167" spans="1:255" s="5" customFormat="1" ht="22.5" customHeight="1" x14ac:dyDescent="0.25">
      <c r="A167" s="44">
        <v>3</v>
      </c>
      <c r="B167" s="67" t="s">
        <v>201</v>
      </c>
      <c r="C167" s="68" t="s">
        <v>203</v>
      </c>
      <c r="D167" s="69">
        <v>30</v>
      </c>
      <c r="E167" s="70">
        <v>95</v>
      </c>
      <c r="F167" s="46">
        <f t="shared" si="5"/>
        <v>2850</v>
      </c>
      <c r="G167" s="66">
        <v>8</v>
      </c>
    </row>
    <row r="168" spans="1:255" s="5" customFormat="1" ht="22.5" customHeight="1" x14ac:dyDescent="0.25">
      <c r="A168" s="44">
        <v>4</v>
      </c>
      <c r="B168" s="67" t="s">
        <v>191</v>
      </c>
      <c r="C168" s="68" t="s">
        <v>203</v>
      </c>
      <c r="D168" s="69">
        <v>300</v>
      </c>
      <c r="E168" s="70">
        <v>32</v>
      </c>
      <c r="F168" s="46">
        <f t="shared" si="5"/>
        <v>9600</v>
      </c>
      <c r="G168" s="66">
        <v>8</v>
      </c>
    </row>
    <row r="169" spans="1:255" s="5" customFormat="1" ht="22.5" customHeight="1" x14ac:dyDescent="0.25">
      <c r="A169" s="44">
        <v>5</v>
      </c>
      <c r="B169" s="67" t="s">
        <v>192</v>
      </c>
      <c r="C169" s="68" t="s">
        <v>204</v>
      </c>
      <c r="D169" s="69">
        <v>70</v>
      </c>
      <c r="E169" s="70">
        <v>320</v>
      </c>
      <c r="F169" s="46">
        <f t="shared" si="5"/>
        <v>22400</v>
      </c>
      <c r="G169" s="66">
        <v>8</v>
      </c>
    </row>
    <row r="170" spans="1:255" s="5" customFormat="1" ht="22.5" customHeight="1" x14ac:dyDescent="0.25">
      <c r="A170" s="44">
        <v>6</v>
      </c>
      <c r="B170" s="67" t="s">
        <v>193</v>
      </c>
      <c r="C170" s="68" t="s">
        <v>203</v>
      </c>
      <c r="D170" s="69">
        <v>40</v>
      </c>
      <c r="E170" s="70">
        <v>65</v>
      </c>
      <c r="F170" s="46">
        <f t="shared" si="5"/>
        <v>2600</v>
      </c>
      <c r="G170" s="66">
        <v>8</v>
      </c>
    </row>
    <row r="171" spans="1:255" s="5" customFormat="1" ht="22.5" customHeight="1" x14ac:dyDescent="0.25">
      <c r="A171" s="44">
        <v>8</v>
      </c>
      <c r="B171" s="67" t="s">
        <v>188</v>
      </c>
      <c r="C171" s="68" t="s">
        <v>204</v>
      </c>
      <c r="D171" s="69">
        <v>200</v>
      </c>
      <c r="E171" s="70">
        <v>250</v>
      </c>
      <c r="F171" s="46">
        <f t="shared" ref="F171:F173" si="6">D171*E171</f>
        <v>50000</v>
      </c>
      <c r="G171" s="66">
        <v>8</v>
      </c>
    </row>
    <row r="172" spans="1:255" s="5" customFormat="1" ht="22.5" customHeight="1" x14ac:dyDescent="0.25">
      <c r="A172" s="44">
        <v>9</v>
      </c>
      <c r="B172" s="67" t="s">
        <v>200</v>
      </c>
      <c r="C172" s="68" t="s">
        <v>203</v>
      </c>
      <c r="D172" s="69">
        <v>30</v>
      </c>
      <c r="E172" s="70">
        <v>640</v>
      </c>
      <c r="F172" s="46">
        <f t="shared" si="6"/>
        <v>19200</v>
      </c>
      <c r="G172" s="66">
        <v>8</v>
      </c>
    </row>
    <row r="173" spans="1:255" s="5" customFormat="1" ht="22.5" customHeight="1" x14ac:dyDescent="0.25">
      <c r="A173" s="44">
        <v>12</v>
      </c>
      <c r="B173" s="67" t="s">
        <v>189</v>
      </c>
      <c r="C173" s="68" t="s">
        <v>204</v>
      </c>
      <c r="D173" s="69">
        <v>25</v>
      </c>
      <c r="E173" s="70">
        <v>110</v>
      </c>
      <c r="F173" s="46">
        <f t="shared" si="6"/>
        <v>2750</v>
      </c>
      <c r="G173" s="66">
        <v>8</v>
      </c>
    </row>
    <row r="174" spans="1:255" s="5" customFormat="1" ht="22.5" customHeight="1" x14ac:dyDescent="0.25">
      <c r="A174" s="58"/>
      <c r="B174" s="115" t="s">
        <v>17</v>
      </c>
      <c r="C174" s="46"/>
      <c r="D174" s="46"/>
      <c r="E174" s="46"/>
      <c r="F174" s="46">
        <f>SUM(F165:F173)</f>
        <v>113630</v>
      </c>
      <c r="G174" s="71">
        <v>8</v>
      </c>
    </row>
    <row r="175" spans="1:255" s="5" customFormat="1" ht="28.5" customHeight="1" x14ac:dyDescent="0.35">
      <c r="A175" s="47"/>
      <c r="B175" s="72"/>
      <c r="C175" s="47"/>
      <c r="D175" s="73"/>
      <c r="E175" s="74"/>
      <c r="F175" s="47"/>
      <c r="G175" s="47"/>
    </row>
    <row r="176" spans="1:255" s="6" customFormat="1" ht="34.5" customHeight="1" x14ac:dyDescent="0.3">
      <c r="A176" s="226" t="s">
        <v>81</v>
      </c>
      <c r="B176" s="227"/>
      <c r="C176" s="227"/>
      <c r="D176" s="227"/>
      <c r="E176" s="227"/>
      <c r="F176" s="227"/>
      <c r="G176" s="228"/>
      <c r="H176" s="13"/>
      <c r="I176" s="13"/>
      <c r="J176" s="13"/>
      <c r="K176" s="13"/>
      <c r="L176" s="13"/>
      <c r="M176" s="13"/>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c r="BL176" s="148"/>
      <c r="BM176" s="148"/>
      <c r="BN176" s="148"/>
      <c r="BO176" s="148"/>
      <c r="BP176" s="148"/>
      <c r="BQ176" s="148"/>
      <c r="BR176" s="148"/>
      <c r="BS176" s="148"/>
      <c r="BT176" s="148"/>
      <c r="BU176" s="148"/>
      <c r="BV176" s="148"/>
      <c r="BW176" s="148"/>
      <c r="BX176" s="148"/>
      <c r="BY176" s="148"/>
      <c r="BZ176" s="148"/>
      <c r="CA176" s="148"/>
      <c r="CB176" s="148"/>
      <c r="CC176" s="148"/>
      <c r="CD176" s="148"/>
      <c r="CE176" s="148"/>
      <c r="CF176" s="148"/>
      <c r="CG176" s="148"/>
      <c r="CH176" s="148"/>
      <c r="CI176" s="148"/>
      <c r="CJ176" s="148"/>
      <c r="CK176" s="148"/>
      <c r="CL176" s="148"/>
      <c r="CM176" s="148"/>
      <c r="CN176" s="148"/>
      <c r="CO176" s="148"/>
      <c r="CP176" s="148"/>
      <c r="CQ176" s="148"/>
      <c r="CR176" s="148"/>
      <c r="CS176" s="148"/>
      <c r="CT176" s="148"/>
      <c r="CU176" s="148"/>
      <c r="CV176" s="148"/>
      <c r="CW176" s="148"/>
      <c r="CX176" s="148"/>
      <c r="CY176" s="148"/>
      <c r="CZ176" s="148"/>
      <c r="DA176" s="148"/>
      <c r="DB176" s="148"/>
      <c r="DC176" s="148"/>
      <c r="DD176" s="148"/>
      <c r="DE176" s="148"/>
      <c r="DF176" s="148"/>
      <c r="DG176" s="148"/>
      <c r="DH176" s="148"/>
      <c r="DI176" s="148"/>
      <c r="DJ176" s="148"/>
      <c r="DK176" s="148"/>
      <c r="DL176" s="148"/>
      <c r="DM176" s="148"/>
      <c r="DN176" s="148"/>
      <c r="DO176" s="148"/>
      <c r="DP176" s="148"/>
      <c r="DQ176" s="148"/>
      <c r="DR176" s="148"/>
      <c r="DS176" s="148"/>
      <c r="DT176" s="148"/>
      <c r="DU176" s="148"/>
      <c r="DV176" s="148"/>
      <c r="DW176" s="148"/>
      <c r="DX176" s="148"/>
      <c r="DY176" s="148"/>
      <c r="DZ176" s="148"/>
      <c r="EA176" s="148"/>
      <c r="EB176" s="148"/>
      <c r="EC176" s="148"/>
      <c r="ED176" s="148"/>
      <c r="EE176" s="148"/>
      <c r="EF176" s="148"/>
      <c r="EG176" s="148"/>
      <c r="EH176" s="148"/>
      <c r="EI176" s="148"/>
      <c r="EJ176" s="148"/>
      <c r="EK176" s="148"/>
      <c r="EL176" s="148"/>
      <c r="EM176" s="148"/>
      <c r="EN176" s="148"/>
      <c r="EO176" s="148"/>
      <c r="EP176" s="148"/>
      <c r="EQ176" s="148"/>
      <c r="ER176" s="148"/>
      <c r="ES176" s="148"/>
      <c r="ET176" s="148"/>
      <c r="EU176" s="148"/>
      <c r="EV176" s="148"/>
      <c r="EW176" s="148"/>
      <c r="EX176" s="148"/>
      <c r="EY176" s="148"/>
      <c r="EZ176" s="148"/>
      <c r="FA176" s="148"/>
      <c r="FB176" s="148"/>
      <c r="FC176" s="148"/>
      <c r="FD176" s="148"/>
      <c r="FE176" s="148"/>
      <c r="FF176" s="148"/>
      <c r="FG176" s="148"/>
      <c r="FH176" s="148"/>
      <c r="FI176" s="148"/>
      <c r="FJ176" s="148"/>
      <c r="FK176" s="148"/>
      <c r="FL176" s="148"/>
      <c r="FM176" s="148"/>
      <c r="FN176" s="148"/>
      <c r="FO176" s="148"/>
      <c r="FP176" s="148"/>
      <c r="FQ176" s="148"/>
      <c r="FR176" s="148"/>
      <c r="FS176" s="148"/>
      <c r="FT176" s="148"/>
      <c r="FU176" s="148"/>
      <c r="FV176" s="148"/>
      <c r="FW176" s="148"/>
      <c r="FX176" s="148"/>
      <c r="FY176" s="148"/>
      <c r="FZ176" s="148"/>
      <c r="GA176" s="148"/>
      <c r="GB176" s="148"/>
      <c r="GC176" s="148"/>
      <c r="GD176" s="148"/>
      <c r="GE176" s="148"/>
      <c r="GF176" s="148"/>
      <c r="GG176" s="148"/>
      <c r="GH176" s="148"/>
      <c r="GI176" s="148"/>
      <c r="GJ176" s="148"/>
      <c r="GK176" s="148"/>
      <c r="GL176" s="148"/>
      <c r="GM176" s="148"/>
      <c r="GN176" s="148"/>
      <c r="GO176" s="148"/>
      <c r="GP176" s="148"/>
      <c r="GQ176" s="148"/>
      <c r="GR176" s="148"/>
      <c r="GS176" s="148"/>
      <c r="GT176" s="148"/>
      <c r="GU176" s="148"/>
      <c r="GV176" s="148"/>
      <c r="GW176" s="148"/>
      <c r="GX176" s="148"/>
      <c r="GY176" s="148"/>
      <c r="GZ176" s="148"/>
      <c r="HA176" s="148"/>
      <c r="HB176" s="148"/>
      <c r="HC176" s="148"/>
      <c r="HD176" s="148"/>
      <c r="HE176" s="148"/>
      <c r="HF176" s="148"/>
      <c r="HG176" s="148"/>
      <c r="HH176" s="148"/>
      <c r="HI176" s="148"/>
      <c r="HJ176" s="148"/>
      <c r="HK176" s="148"/>
      <c r="HL176" s="148"/>
      <c r="HM176" s="148"/>
      <c r="HN176" s="148"/>
      <c r="HO176" s="148"/>
      <c r="HP176" s="148"/>
      <c r="HQ176" s="148"/>
      <c r="HR176" s="148"/>
      <c r="HS176" s="148"/>
      <c r="HT176" s="148"/>
      <c r="HU176" s="148"/>
      <c r="HV176" s="148"/>
      <c r="HW176" s="148"/>
      <c r="HX176" s="148"/>
      <c r="HY176" s="148"/>
      <c r="HZ176" s="148"/>
      <c r="IA176" s="148"/>
      <c r="IB176" s="148"/>
      <c r="IC176" s="148"/>
      <c r="ID176" s="148"/>
      <c r="IE176" s="148"/>
      <c r="IF176" s="148"/>
      <c r="IG176" s="148"/>
      <c r="IH176" s="148"/>
      <c r="II176" s="148"/>
      <c r="IJ176" s="148"/>
      <c r="IK176" s="148"/>
      <c r="IL176" s="148"/>
      <c r="IM176" s="148"/>
      <c r="IN176" s="148"/>
      <c r="IO176" s="148"/>
      <c r="IP176" s="148"/>
      <c r="IQ176" s="148"/>
      <c r="IR176" s="148"/>
      <c r="IS176" s="148"/>
      <c r="IT176" s="148"/>
      <c r="IU176" s="148"/>
    </row>
    <row r="177" spans="1:255" s="6" customFormat="1" ht="34.5" customHeight="1" x14ac:dyDescent="0.45">
      <c r="A177" s="149" t="s">
        <v>42</v>
      </c>
      <c r="B177" s="150"/>
      <c r="C177" s="150"/>
      <c r="D177" s="150"/>
      <c r="E177" s="150"/>
      <c r="F177" s="150"/>
      <c r="G177" s="151"/>
      <c r="H177" s="103"/>
      <c r="I177" s="103"/>
      <c r="J177" s="103"/>
      <c r="K177" s="103"/>
      <c r="L177" s="103"/>
      <c r="M177" s="10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c r="IJ177" s="3"/>
      <c r="IK177" s="3"/>
      <c r="IL177" s="3"/>
      <c r="IM177" s="3"/>
      <c r="IN177" s="3"/>
      <c r="IO177" s="3"/>
      <c r="IP177" s="3"/>
      <c r="IQ177" s="3"/>
      <c r="IR177" s="3"/>
      <c r="IS177" s="3"/>
      <c r="IT177" s="3"/>
      <c r="IU177" s="3"/>
    </row>
    <row r="178" spans="1:255" s="5" customFormat="1" ht="29.25" customHeight="1" x14ac:dyDescent="0.4">
      <c r="A178" s="75"/>
      <c r="B178" s="75"/>
      <c r="C178" s="49" t="s">
        <v>40</v>
      </c>
      <c r="D178" s="47"/>
      <c r="E178" s="56"/>
      <c r="F178" s="75"/>
      <c r="G178" s="47"/>
    </row>
    <row r="179" spans="1:255" s="5" customFormat="1" ht="42" x14ac:dyDescent="0.35">
      <c r="A179" s="51" t="s">
        <v>34</v>
      </c>
      <c r="B179" s="51" t="s">
        <v>41</v>
      </c>
      <c r="C179" s="51" t="s">
        <v>21</v>
      </c>
      <c r="D179" s="47"/>
      <c r="E179" s="47"/>
      <c r="F179" s="47"/>
      <c r="G179" s="47"/>
    </row>
    <row r="180" spans="1:255" s="5" customFormat="1" x14ac:dyDescent="0.4">
      <c r="A180" s="40">
        <v>1</v>
      </c>
      <c r="B180" s="40">
        <v>2</v>
      </c>
      <c r="C180" s="40">
        <v>3</v>
      </c>
      <c r="D180" s="47"/>
      <c r="E180" s="47"/>
      <c r="F180" s="47"/>
      <c r="G180" s="47"/>
    </row>
    <row r="181" spans="1:255" s="10" customFormat="1" ht="44.25" customHeight="1" x14ac:dyDescent="0.35">
      <c r="A181" s="38">
        <v>1</v>
      </c>
      <c r="B181" s="76" t="s">
        <v>67</v>
      </c>
      <c r="C181" s="77">
        <f t="array" ref="C181">SUM(IF(F165:F173&gt;0,F165:F173/G165:G173+0.00000000000001,0))</f>
        <v>14203.75</v>
      </c>
      <c r="D181" s="72"/>
      <c r="E181" s="72"/>
      <c r="F181" s="72"/>
      <c r="G181" s="72"/>
    </row>
    <row r="182" spans="1:255" s="10" customFormat="1" ht="27" customHeight="1" x14ac:dyDescent="0.35">
      <c r="A182" s="38">
        <v>2</v>
      </c>
      <c r="B182" s="76" t="s">
        <v>131</v>
      </c>
      <c r="C182" s="77">
        <f>C153</f>
        <v>0</v>
      </c>
      <c r="D182" s="72"/>
      <c r="E182" s="72"/>
      <c r="F182" s="72"/>
      <c r="G182" s="72"/>
    </row>
    <row r="183" spans="1:255" s="10" customFormat="1" ht="36.75" customHeight="1" x14ac:dyDescent="0.35">
      <c r="A183" s="102">
        <v>3</v>
      </c>
      <c r="B183" s="76" t="s">
        <v>97</v>
      </c>
      <c r="C183" s="77">
        <f>C154</f>
        <v>3000</v>
      </c>
      <c r="D183" s="72"/>
      <c r="E183" s="72"/>
      <c r="F183" s="72"/>
      <c r="G183" s="72"/>
    </row>
    <row r="184" spans="1:255" s="10" customFormat="1" ht="24.75" customHeight="1" x14ac:dyDescent="0.35">
      <c r="A184" s="102">
        <v>4</v>
      </c>
      <c r="B184" s="76" t="s">
        <v>71</v>
      </c>
      <c r="C184" s="77">
        <f>G84</f>
        <v>67000</v>
      </c>
      <c r="D184" s="72"/>
      <c r="E184" s="72"/>
      <c r="F184" s="72"/>
      <c r="G184" s="72"/>
    </row>
    <row r="185" spans="1:255" s="10" customFormat="1" ht="23.25" customHeight="1" x14ac:dyDescent="0.35">
      <c r="A185" s="102">
        <v>5</v>
      </c>
      <c r="B185" s="76" t="s">
        <v>77</v>
      </c>
      <c r="C185" s="77">
        <f>C157-C153-C154</f>
        <v>9000</v>
      </c>
      <c r="D185" s="72"/>
      <c r="E185" s="72"/>
      <c r="F185" s="72"/>
      <c r="G185" s="72"/>
    </row>
    <row r="186" spans="1:255" s="10" customFormat="1" ht="44.25" customHeight="1" x14ac:dyDescent="0.35">
      <c r="A186" s="102">
        <v>6</v>
      </c>
      <c r="B186" s="78" t="s">
        <v>80</v>
      </c>
      <c r="C186" s="77">
        <f>SUM(C181:C185)</f>
        <v>93203.75</v>
      </c>
      <c r="D186" s="72"/>
      <c r="E186" s="72"/>
      <c r="F186" s="72"/>
      <c r="G186" s="72"/>
    </row>
    <row r="187" spans="1:255" s="10" customFormat="1" ht="97.5" customHeight="1" x14ac:dyDescent="0.35">
      <c r="A187" s="102">
        <v>7</v>
      </c>
      <c r="B187" s="76" t="s">
        <v>45</v>
      </c>
      <c r="C187" s="77">
        <f>IF(D205=0,0,C186/D205)</f>
        <v>46601.875</v>
      </c>
      <c r="D187" s="72"/>
      <c r="E187" s="72"/>
      <c r="F187" s="72"/>
      <c r="G187" s="72"/>
    </row>
    <row r="188" spans="1:255" s="5" customFormat="1" ht="20.399999999999999" x14ac:dyDescent="0.35">
      <c r="A188" s="47"/>
      <c r="B188" s="72"/>
      <c r="C188" s="47"/>
      <c r="D188" s="47"/>
      <c r="E188" s="47"/>
      <c r="F188" s="47"/>
      <c r="G188" s="47"/>
    </row>
    <row r="189" spans="1:255" s="6" customFormat="1" ht="23.25" customHeight="1" x14ac:dyDescent="0.45">
      <c r="A189" s="149" t="s">
        <v>43</v>
      </c>
      <c r="B189" s="150"/>
      <c r="C189" s="150"/>
      <c r="D189" s="150"/>
      <c r="E189" s="150"/>
      <c r="F189" s="150"/>
      <c r="G189" s="151"/>
      <c r="H189" s="103"/>
      <c r="I189" s="103"/>
      <c r="J189" s="103"/>
      <c r="K189" s="103"/>
      <c r="L189" s="103"/>
      <c r="M189" s="10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c r="IM189" s="3"/>
      <c r="IN189" s="3"/>
      <c r="IO189" s="3"/>
      <c r="IP189" s="3"/>
      <c r="IQ189" s="3"/>
      <c r="IR189" s="3"/>
      <c r="IS189" s="3"/>
      <c r="IT189" s="3"/>
      <c r="IU189" s="3"/>
    </row>
    <row r="190" spans="1:255" s="5" customFormat="1" ht="17.25" customHeight="1" x14ac:dyDescent="0.4">
      <c r="A190" s="47"/>
      <c r="B190" s="47"/>
      <c r="C190" s="49" t="s">
        <v>44</v>
      </c>
      <c r="D190" s="47"/>
      <c r="E190" s="47"/>
      <c r="F190" s="47"/>
      <c r="G190" s="47"/>
    </row>
    <row r="191" spans="1:255" s="5" customFormat="1" ht="42" x14ac:dyDescent="0.35">
      <c r="A191" s="51" t="s">
        <v>34</v>
      </c>
      <c r="B191" s="51" t="s">
        <v>6</v>
      </c>
      <c r="C191" s="51" t="s">
        <v>7</v>
      </c>
      <c r="D191" s="47"/>
      <c r="E191" s="47"/>
      <c r="F191" s="47"/>
      <c r="G191" s="47"/>
    </row>
    <row r="192" spans="1:255" s="7" customFormat="1" x14ac:dyDescent="0.25">
      <c r="A192" s="51">
        <v>1</v>
      </c>
      <c r="B192" s="51">
        <v>2</v>
      </c>
      <c r="C192" s="51">
        <v>3</v>
      </c>
      <c r="D192" s="55"/>
      <c r="E192" s="55"/>
      <c r="F192" s="55"/>
      <c r="G192" s="55"/>
    </row>
    <row r="193" spans="1:255" s="5" customFormat="1" ht="43.5" customHeight="1" x14ac:dyDescent="0.35">
      <c r="A193" s="38">
        <v>1</v>
      </c>
      <c r="B193" s="79" t="s">
        <v>116</v>
      </c>
      <c r="C193" s="80">
        <f>C187</f>
        <v>46601.875</v>
      </c>
      <c r="D193" s="47"/>
      <c r="E193" s="47"/>
      <c r="F193" s="47"/>
      <c r="G193" s="47"/>
    </row>
    <row r="194" spans="1:255" s="5" customFormat="1" ht="43.5" customHeight="1" x14ac:dyDescent="0.35">
      <c r="A194" s="38">
        <v>2</v>
      </c>
      <c r="B194" s="79" t="s">
        <v>47</v>
      </c>
      <c r="C194" s="81">
        <v>0.2</v>
      </c>
      <c r="D194" s="47"/>
      <c r="E194" s="47"/>
      <c r="F194" s="47"/>
      <c r="G194" s="47"/>
    </row>
    <row r="195" spans="1:255" s="5" customFormat="1" ht="43.5" customHeight="1" x14ac:dyDescent="0.35">
      <c r="A195" s="38">
        <v>3</v>
      </c>
      <c r="B195" s="79" t="s">
        <v>46</v>
      </c>
      <c r="C195" s="80">
        <f>C193*C194</f>
        <v>9320.375</v>
      </c>
      <c r="D195" s="47"/>
      <c r="E195" s="47"/>
      <c r="F195" s="47"/>
      <c r="G195" s="47"/>
    </row>
    <row r="196" spans="1:255" s="5" customFormat="1" ht="43.5" customHeight="1" x14ac:dyDescent="0.35">
      <c r="A196" s="38">
        <v>4</v>
      </c>
      <c r="B196" s="79" t="s">
        <v>50</v>
      </c>
      <c r="C196" s="80">
        <f>C193+C195</f>
        <v>55922.25</v>
      </c>
      <c r="D196" s="47"/>
      <c r="E196" s="47"/>
      <c r="F196" s="47"/>
      <c r="G196" s="47"/>
    </row>
    <row r="197" spans="1:255" s="5" customFormat="1" ht="68.25" customHeight="1" x14ac:dyDescent="0.35">
      <c r="A197" s="38">
        <v>5</v>
      </c>
      <c r="B197" s="82" t="s">
        <v>48</v>
      </c>
      <c r="C197" s="83">
        <v>80000</v>
      </c>
      <c r="D197" s="47"/>
      <c r="E197" s="47"/>
      <c r="F197" s="47"/>
      <c r="G197" s="47"/>
    </row>
    <row r="198" spans="1:255" s="5" customFormat="1" ht="30.75" customHeight="1" x14ac:dyDescent="0.35">
      <c r="A198" s="84"/>
      <c r="B198" s="47"/>
      <c r="C198" s="47"/>
      <c r="D198" s="47"/>
      <c r="E198" s="47"/>
      <c r="F198" s="47"/>
      <c r="G198" s="47"/>
    </row>
    <row r="199" spans="1:255" s="6" customFormat="1" ht="28.5" customHeight="1" x14ac:dyDescent="0.3">
      <c r="A199" s="223" t="s">
        <v>49</v>
      </c>
      <c r="B199" s="224"/>
      <c r="C199" s="224"/>
      <c r="D199" s="224"/>
      <c r="E199" s="224"/>
      <c r="F199" s="224"/>
      <c r="G199" s="225"/>
      <c r="H199" s="103"/>
      <c r="I199" s="103"/>
      <c r="J199" s="103"/>
      <c r="K199" s="103"/>
      <c r="L199" s="103"/>
      <c r="M199" s="10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c r="IM199" s="3"/>
      <c r="IN199" s="3"/>
      <c r="IO199" s="3"/>
      <c r="IP199" s="3"/>
      <c r="IQ199" s="3"/>
      <c r="IR199" s="3"/>
      <c r="IS199" s="3"/>
      <c r="IT199" s="3"/>
      <c r="IU199" s="3"/>
    </row>
    <row r="200" spans="1:255" s="6" customFormat="1" ht="27.75" customHeight="1" x14ac:dyDescent="0.45">
      <c r="A200" s="149" t="s">
        <v>8</v>
      </c>
      <c r="B200" s="150"/>
      <c r="C200" s="150"/>
      <c r="D200" s="150"/>
      <c r="E200" s="150"/>
      <c r="F200" s="150"/>
      <c r="G200" s="151"/>
      <c r="H200" s="103"/>
      <c r="I200" s="103"/>
      <c r="J200" s="103"/>
      <c r="K200" s="103"/>
      <c r="L200" s="103"/>
      <c r="M200" s="10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c r="IQ200" s="3"/>
      <c r="IR200" s="3"/>
      <c r="IS200" s="3"/>
      <c r="IT200" s="3"/>
      <c r="IU200" s="3"/>
    </row>
    <row r="201" spans="1:255" s="5" customFormat="1" x14ac:dyDescent="0.4">
      <c r="A201" s="47"/>
      <c r="B201" s="56"/>
      <c r="C201" s="56"/>
      <c r="D201" s="63" t="s">
        <v>51</v>
      </c>
      <c r="E201" s="47"/>
      <c r="F201" s="47"/>
      <c r="G201" s="47"/>
    </row>
    <row r="202" spans="1:255" s="4" customFormat="1" ht="42" x14ac:dyDescent="0.25">
      <c r="A202" s="51" t="s">
        <v>34</v>
      </c>
      <c r="B202" s="220" t="s">
        <v>52</v>
      </c>
      <c r="C202" s="220"/>
      <c r="D202" s="51"/>
      <c r="E202" s="39"/>
      <c r="F202" s="39"/>
      <c r="G202" s="39"/>
    </row>
    <row r="203" spans="1:255" s="5" customFormat="1" x14ac:dyDescent="0.35">
      <c r="A203" s="111">
        <v>1</v>
      </c>
      <c r="B203" s="111">
        <v>2</v>
      </c>
      <c r="C203" s="111">
        <v>3</v>
      </c>
      <c r="D203" s="111">
        <v>4</v>
      </c>
      <c r="E203" s="47"/>
      <c r="F203" s="47"/>
      <c r="G203" s="47"/>
    </row>
    <row r="204" spans="1:255" s="5" customFormat="1" ht="25.5" customHeight="1" x14ac:dyDescent="0.35">
      <c r="A204" s="222">
        <v>1</v>
      </c>
      <c r="B204" s="221" t="s">
        <v>53</v>
      </c>
      <c r="C204" s="85" t="s">
        <v>78</v>
      </c>
      <c r="D204" s="70" t="s">
        <v>175</v>
      </c>
      <c r="E204" s="47"/>
      <c r="F204" s="47"/>
      <c r="G204" s="47"/>
    </row>
    <row r="205" spans="1:255" s="5" customFormat="1" ht="25.5" customHeight="1" x14ac:dyDescent="0.35">
      <c r="A205" s="222"/>
      <c r="B205" s="221"/>
      <c r="C205" s="85" t="s">
        <v>37</v>
      </c>
      <c r="D205" s="69">
        <v>2</v>
      </c>
      <c r="E205" s="47"/>
      <c r="F205" s="47"/>
      <c r="G205" s="47"/>
    </row>
    <row r="206" spans="1:255" s="5" customFormat="1" ht="28.5" customHeight="1" x14ac:dyDescent="0.35">
      <c r="A206" s="38">
        <v>2</v>
      </c>
      <c r="B206" s="221" t="s">
        <v>57</v>
      </c>
      <c r="C206" s="221"/>
      <c r="D206" s="95" t="s">
        <v>117</v>
      </c>
      <c r="E206" s="47"/>
      <c r="F206" s="47"/>
      <c r="G206" s="47"/>
    </row>
    <row r="207" spans="1:255" s="5" customFormat="1" ht="45.75" customHeight="1" x14ac:dyDescent="0.35">
      <c r="A207" s="38">
        <v>3</v>
      </c>
      <c r="B207" s="221" t="s">
        <v>59</v>
      </c>
      <c r="C207" s="221"/>
      <c r="D207" s="80">
        <f>'План продаж'!E11</f>
        <v>170000</v>
      </c>
      <c r="E207" s="47"/>
      <c r="F207" s="47"/>
      <c r="G207" s="47"/>
    </row>
    <row r="208" spans="1:255" s="5" customFormat="1" ht="30" customHeight="1" x14ac:dyDescent="0.35">
      <c r="A208" s="74"/>
      <c r="B208" s="47"/>
      <c r="C208" s="47"/>
      <c r="D208" s="47"/>
      <c r="E208" s="47"/>
      <c r="F208" s="47"/>
      <c r="G208" s="47"/>
    </row>
    <row r="209" spans="1:7" s="5" customFormat="1" ht="25.5" customHeight="1" x14ac:dyDescent="0.45">
      <c r="A209" s="149" t="s">
        <v>9</v>
      </c>
      <c r="B209" s="150"/>
      <c r="C209" s="150"/>
      <c r="D209" s="150"/>
      <c r="E209" s="150"/>
      <c r="F209" s="150"/>
      <c r="G209" s="151"/>
    </row>
    <row r="210" spans="1:7" s="5" customFormat="1" ht="15.9" customHeight="1" thickBot="1" x14ac:dyDescent="0.3">
      <c r="A210" s="34"/>
      <c r="B210" s="34"/>
      <c r="C210" s="34"/>
      <c r="D210" s="34"/>
      <c r="E210" s="34"/>
      <c r="F210" s="34"/>
      <c r="G210" s="34"/>
    </row>
    <row r="211" spans="1:7" s="5" customFormat="1" ht="38.25" customHeight="1" thickTop="1" thickBot="1" x14ac:dyDescent="0.4">
      <c r="A211" s="34"/>
      <c r="B211" s="82" t="s">
        <v>129</v>
      </c>
      <c r="C211" s="86">
        <v>6</v>
      </c>
      <c r="D211" s="87" t="str">
        <f>IF(C211=4,"НПД 4%",IF(C211=6,"НПД/УСН 6%",IF(C211=15,"УСН 15%",0)))</f>
        <v>НПД/УСН 6%</v>
      </c>
      <c r="E211" s="47"/>
      <c r="F211" s="34"/>
      <c r="G211" s="34"/>
    </row>
    <row r="212" spans="1:7" s="5" customFormat="1" ht="18" customHeight="1" thickTop="1" x14ac:dyDescent="0.25">
      <c r="A212" s="34"/>
      <c r="B212" s="229" t="s">
        <v>98</v>
      </c>
      <c r="C212" s="229"/>
      <c r="D212" s="229"/>
      <c r="E212" s="34"/>
      <c r="F212" s="34"/>
      <c r="G212" s="34"/>
    </row>
    <row r="213" spans="1:7" s="5" customFormat="1" ht="15.9" customHeight="1" x14ac:dyDescent="0.25">
      <c r="A213" s="34"/>
      <c r="B213" s="34"/>
      <c r="C213" s="34"/>
      <c r="D213" s="34"/>
      <c r="E213" s="34"/>
      <c r="F213" s="34"/>
      <c r="G213" s="34"/>
    </row>
    <row r="214" spans="1:7" s="5" customFormat="1" ht="19.5" customHeight="1" x14ac:dyDescent="0.4">
      <c r="A214" s="47"/>
      <c r="B214" s="56"/>
      <c r="C214" s="63" t="s">
        <v>54</v>
      </c>
      <c r="D214" s="47"/>
      <c r="E214" s="47"/>
      <c r="F214" s="47"/>
      <c r="G214" s="47"/>
    </row>
    <row r="215" spans="1:7" s="4" customFormat="1" ht="42" x14ac:dyDescent="0.25">
      <c r="A215" s="51" t="s">
        <v>34</v>
      </c>
      <c r="B215" s="51" t="s">
        <v>52</v>
      </c>
      <c r="C215" s="51" t="s">
        <v>21</v>
      </c>
      <c r="D215" s="39"/>
      <c r="E215" s="39"/>
      <c r="F215" s="39"/>
      <c r="G215" s="39"/>
    </row>
    <row r="216" spans="1:7" s="5" customFormat="1" ht="20.25" customHeight="1" x14ac:dyDescent="0.4">
      <c r="A216" s="40">
        <v>1</v>
      </c>
      <c r="B216" s="40">
        <v>2</v>
      </c>
      <c r="C216" s="40">
        <v>3</v>
      </c>
      <c r="D216" s="47"/>
      <c r="E216" s="47"/>
      <c r="F216" s="47"/>
      <c r="G216" s="47"/>
    </row>
    <row r="217" spans="1:7" s="5" customFormat="1" ht="40.799999999999997" x14ac:dyDescent="0.35">
      <c r="A217" s="104">
        <v>1</v>
      </c>
      <c r="B217" s="88" t="s">
        <v>55</v>
      </c>
      <c r="C217" s="108">
        <f>D207</f>
        <v>170000</v>
      </c>
      <c r="D217" s="47"/>
      <c r="E217" s="47"/>
      <c r="F217" s="47"/>
      <c r="G217" s="47"/>
    </row>
    <row r="218" spans="1:7" s="5" customFormat="1" ht="40.799999999999997" x14ac:dyDescent="0.35">
      <c r="A218" s="104">
        <v>2</v>
      </c>
      <c r="B218" s="88" t="s">
        <v>58</v>
      </c>
      <c r="C218" s="108">
        <f>C186</f>
        <v>93203.75</v>
      </c>
      <c r="D218" s="47"/>
      <c r="E218" s="47"/>
      <c r="F218" s="47"/>
      <c r="G218" s="47"/>
    </row>
    <row r="219" spans="1:7" s="5" customFormat="1" x14ac:dyDescent="0.35">
      <c r="A219" s="104">
        <v>3</v>
      </c>
      <c r="B219" s="88" t="s">
        <v>86</v>
      </c>
      <c r="C219" s="108">
        <f>IF(C211=15,(C217-C218)*0.15,C217*C211/100)</f>
        <v>10200</v>
      </c>
      <c r="D219" s="47"/>
      <c r="E219" s="47"/>
      <c r="F219" s="47"/>
      <c r="G219" s="47"/>
    </row>
    <row r="220" spans="1:7" s="5" customFormat="1" ht="42" x14ac:dyDescent="0.35">
      <c r="A220" s="104">
        <v>4</v>
      </c>
      <c r="B220" s="116" t="s">
        <v>120</v>
      </c>
      <c r="C220" s="108">
        <f>C217-C218-C219</f>
        <v>66596.25</v>
      </c>
      <c r="D220" s="47"/>
      <c r="E220" s="47"/>
      <c r="F220" s="47"/>
      <c r="G220" s="47"/>
    </row>
    <row r="221" spans="1:7" s="5" customFormat="1" ht="40.799999999999997" x14ac:dyDescent="0.35">
      <c r="A221" s="104">
        <v>5</v>
      </c>
      <c r="B221" s="88" t="s">
        <v>10</v>
      </c>
      <c r="C221" s="108">
        <f>C220*12</f>
        <v>799155</v>
      </c>
      <c r="D221" s="47"/>
      <c r="E221" s="47"/>
      <c r="F221" s="47"/>
      <c r="G221" s="47"/>
    </row>
    <row r="222" spans="1:7" s="5" customFormat="1" x14ac:dyDescent="0.35">
      <c r="A222" s="104">
        <v>6</v>
      </c>
      <c r="B222" s="88" t="s">
        <v>56</v>
      </c>
      <c r="C222" s="109">
        <f>IF(C218=0,0,C220/C218)</f>
        <v>0.71452328903075257</v>
      </c>
      <c r="D222" s="47"/>
      <c r="E222" s="47"/>
      <c r="F222" s="47"/>
      <c r="G222" s="47"/>
    </row>
    <row r="223" spans="1:7" x14ac:dyDescent="0.4">
      <c r="A223" s="104">
        <v>7</v>
      </c>
      <c r="B223" s="88" t="s">
        <v>118</v>
      </c>
      <c r="C223" s="110">
        <f>ROUND(C114/C220,0)</f>
        <v>7</v>
      </c>
    </row>
    <row r="224" spans="1:7" s="5" customFormat="1" ht="20.399999999999999" x14ac:dyDescent="0.35">
      <c r="A224" s="47"/>
      <c r="B224" s="47"/>
      <c r="C224" s="47"/>
      <c r="D224" s="47"/>
      <c r="E224" s="47"/>
      <c r="F224" s="47"/>
      <c r="G224" s="47"/>
    </row>
    <row r="225" spans="1:7" s="12" customFormat="1" ht="43.5" customHeight="1" x14ac:dyDescent="0.25">
      <c r="A225" s="219" t="s">
        <v>11</v>
      </c>
      <c r="B225" s="219"/>
      <c r="C225" s="219"/>
      <c r="D225" s="219"/>
      <c r="E225" s="31"/>
      <c r="F225" s="89"/>
      <c r="G225" s="89"/>
    </row>
    <row r="226" spans="1:7" s="12" customFormat="1" ht="40.5" customHeight="1" x14ac:dyDescent="0.25">
      <c r="A226" s="219"/>
      <c r="B226" s="219"/>
      <c r="C226" s="219"/>
      <c r="D226" s="219"/>
      <c r="E226" s="31"/>
      <c r="F226" s="90"/>
      <c r="G226" s="89"/>
    </row>
    <row r="227" spans="1:7" s="5" customFormat="1" ht="33.75" customHeight="1" x14ac:dyDescent="0.35">
      <c r="A227" s="219" t="s">
        <v>87</v>
      </c>
      <c r="B227" s="219"/>
      <c r="C227" s="219"/>
      <c r="D227" s="219"/>
      <c r="E227" s="219"/>
      <c r="F227" s="35"/>
      <c r="G227" s="47"/>
    </row>
    <row r="228" spans="1:7" s="11" customFormat="1" ht="57.75" customHeight="1" x14ac:dyDescent="0.4">
      <c r="A228" s="32"/>
      <c r="B228" s="91"/>
      <c r="C228" s="32"/>
      <c r="D228" s="32"/>
      <c r="E228" s="32"/>
      <c r="F228" s="74"/>
      <c r="G228" s="74"/>
    </row>
    <row r="229" spans="1:7" ht="15.75" hidden="1" customHeight="1" x14ac:dyDescent="0.4"/>
  </sheetData>
  <sheetProtection selectLockedCells="1" selectUnlockedCells="1"/>
  <mergeCells count="286">
    <mergeCell ref="B75:G75"/>
    <mergeCell ref="A41:C41"/>
    <mergeCell ref="B28:G28"/>
    <mergeCell ref="B50:G50"/>
    <mergeCell ref="A51:G51"/>
    <mergeCell ref="A54:G54"/>
    <mergeCell ref="A55:G55"/>
    <mergeCell ref="A73:G73"/>
    <mergeCell ref="A74:G74"/>
    <mergeCell ref="A44:G44"/>
    <mergeCell ref="A69:G69"/>
    <mergeCell ref="A68:G68"/>
    <mergeCell ref="A67:G67"/>
    <mergeCell ref="A66:G66"/>
    <mergeCell ref="A57:G57"/>
    <mergeCell ref="A58:G58"/>
    <mergeCell ref="A59:G59"/>
    <mergeCell ref="A60:G60"/>
    <mergeCell ref="A72:G72"/>
    <mergeCell ref="A64:G64"/>
    <mergeCell ref="A48:G48"/>
    <mergeCell ref="A46:G46"/>
    <mergeCell ref="A53:G53"/>
    <mergeCell ref="A52:G52"/>
    <mergeCell ref="A45:G45"/>
    <mergeCell ref="A62:G62"/>
    <mergeCell ref="A71:G71"/>
    <mergeCell ref="A70:G70"/>
    <mergeCell ref="A17:G17"/>
    <mergeCell ref="A29:G29"/>
    <mergeCell ref="A30:G30"/>
    <mergeCell ref="A31:G31"/>
    <mergeCell ref="A32:G32"/>
    <mergeCell ref="A19:G19"/>
    <mergeCell ref="A65:G65"/>
    <mergeCell ref="A56:G56"/>
    <mergeCell ref="A63:G63"/>
    <mergeCell ref="B160:G160"/>
    <mergeCell ref="N176:T176"/>
    <mergeCell ref="U176:AA176"/>
    <mergeCell ref="AB176:AH176"/>
    <mergeCell ref="A227:E227"/>
    <mergeCell ref="A209:G209"/>
    <mergeCell ref="A225:D225"/>
    <mergeCell ref="A200:G200"/>
    <mergeCell ref="B202:C202"/>
    <mergeCell ref="B204:B205"/>
    <mergeCell ref="A226:D226"/>
    <mergeCell ref="B206:C206"/>
    <mergeCell ref="B207:C207"/>
    <mergeCell ref="A204:A205"/>
    <mergeCell ref="A189:G189"/>
    <mergeCell ref="A199:G199"/>
    <mergeCell ref="A176:G176"/>
    <mergeCell ref="B212:D212"/>
    <mergeCell ref="FL176:FR176"/>
    <mergeCell ref="EQ159:EW159"/>
    <mergeCell ref="EX159:FD159"/>
    <mergeCell ref="BK159:BQ159"/>
    <mergeCell ref="BR159:BX159"/>
    <mergeCell ref="IK176:IQ176"/>
    <mergeCell ref="IR176:IU176"/>
    <mergeCell ref="A177:G177"/>
    <mergeCell ref="GU176:HA176"/>
    <mergeCell ref="HB176:HH176"/>
    <mergeCell ref="HI176:HO176"/>
    <mergeCell ref="HP176:HV176"/>
    <mergeCell ref="HW176:IC176"/>
    <mergeCell ref="ID176:IJ176"/>
    <mergeCell ref="FE176:FK176"/>
    <mergeCell ref="FS176:FY176"/>
    <mergeCell ref="FZ176:GF176"/>
    <mergeCell ref="GG176:GM176"/>
    <mergeCell ref="GN176:GT176"/>
    <mergeCell ref="DO176:DU176"/>
    <mergeCell ref="DV176:EB176"/>
    <mergeCell ref="EC176:EI176"/>
    <mergeCell ref="EJ176:EP176"/>
    <mergeCell ref="EQ176:EW176"/>
    <mergeCell ref="AI176:AO176"/>
    <mergeCell ref="AP176:AV176"/>
    <mergeCell ref="AW176:BC176"/>
    <mergeCell ref="BD176:BJ176"/>
    <mergeCell ref="BK176:BQ176"/>
    <mergeCell ref="BR176:BX176"/>
    <mergeCell ref="EX176:FD176"/>
    <mergeCell ref="BY176:CE176"/>
    <mergeCell ref="CF176:CL176"/>
    <mergeCell ref="CM176:CS176"/>
    <mergeCell ref="CT176:CZ176"/>
    <mergeCell ref="DA176:DG176"/>
    <mergeCell ref="DH176:DN176"/>
    <mergeCell ref="IR159:IU159"/>
    <mergeCell ref="GU159:HA159"/>
    <mergeCell ref="HB159:HH159"/>
    <mergeCell ref="HI159:HO159"/>
    <mergeCell ref="HP159:HV159"/>
    <mergeCell ref="HW159:IC159"/>
    <mergeCell ref="ID159:IJ159"/>
    <mergeCell ref="IK148:IQ148"/>
    <mergeCell ref="IR148:IU148"/>
    <mergeCell ref="IK159:IQ159"/>
    <mergeCell ref="ID148:IJ148"/>
    <mergeCell ref="FZ148:GF148"/>
    <mergeCell ref="DV148:EB148"/>
    <mergeCell ref="EC148:EI148"/>
    <mergeCell ref="EJ148:EP148"/>
    <mergeCell ref="EQ148:EW148"/>
    <mergeCell ref="EX148:FD148"/>
    <mergeCell ref="FE148:FK148"/>
    <mergeCell ref="FL148:FR148"/>
    <mergeCell ref="FS148:FY148"/>
    <mergeCell ref="DO148:DU148"/>
    <mergeCell ref="A159:G159"/>
    <mergeCell ref="N159:T159"/>
    <mergeCell ref="U159:AA159"/>
    <mergeCell ref="AB159:AH159"/>
    <mergeCell ref="AI159:AO159"/>
    <mergeCell ref="AP159:AV159"/>
    <mergeCell ref="AW159:BC159"/>
    <mergeCell ref="BD159:BJ159"/>
    <mergeCell ref="A148:G148"/>
    <mergeCell ref="AB148:AH148"/>
    <mergeCell ref="AW148:BC148"/>
    <mergeCell ref="DA148:DG148"/>
    <mergeCell ref="BD148:BJ148"/>
    <mergeCell ref="BK148:BQ148"/>
    <mergeCell ref="BR148:BX148"/>
    <mergeCell ref="BY159:CE159"/>
    <mergeCell ref="CF159:CL159"/>
    <mergeCell ref="CM159:CS159"/>
    <mergeCell ref="CT159:CZ159"/>
    <mergeCell ref="DA159:DG159"/>
    <mergeCell ref="DH159:DN159"/>
    <mergeCell ref="N148:T148"/>
    <mergeCell ref="U148:AA148"/>
    <mergeCell ref="GN159:GT159"/>
    <mergeCell ref="DO159:DU159"/>
    <mergeCell ref="DV159:EB159"/>
    <mergeCell ref="EC159:EI159"/>
    <mergeCell ref="EJ159:EP159"/>
    <mergeCell ref="FE159:FK159"/>
    <mergeCell ref="FL159:FR159"/>
    <mergeCell ref="FS159:FY159"/>
    <mergeCell ref="FZ159:GF159"/>
    <mergeCell ref="GG159:GM159"/>
    <mergeCell ref="HI101:HO101"/>
    <mergeCell ref="HP101:HV101"/>
    <mergeCell ref="GG148:GM148"/>
    <mergeCell ref="GN148:GT148"/>
    <mergeCell ref="GU148:HA148"/>
    <mergeCell ref="HB148:HH148"/>
    <mergeCell ref="HI148:HO148"/>
    <mergeCell ref="HP148:HV148"/>
    <mergeCell ref="HW148:IC148"/>
    <mergeCell ref="IK101:IQ101"/>
    <mergeCell ref="IR101:IU101"/>
    <mergeCell ref="A124:G124"/>
    <mergeCell ref="N124:T124"/>
    <mergeCell ref="U124:AA124"/>
    <mergeCell ref="AB124:AH124"/>
    <mergeCell ref="FZ124:GF124"/>
    <mergeCell ref="GG124:GM124"/>
    <mergeCell ref="GN124:GT124"/>
    <mergeCell ref="GU124:HA124"/>
    <mergeCell ref="HB124:HH124"/>
    <mergeCell ref="HI124:HO124"/>
    <mergeCell ref="HP124:HV124"/>
    <mergeCell ref="HW124:IC124"/>
    <mergeCell ref="ID124:IJ124"/>
    <mergeCell ref="IK124:IQ124"/>
    <mergeCell ref="IR124:IU124"/>
    <mergeCell ref="FZ101:GF101"/>
    <mergeCell ref="GG101:GM101"/>
    <mergeCell ref="GN101:GT101"/>
    <mergeCell ref="GU101:HA101"/>
    <mergeCell ref="HB101:HH101"/>
    <mergeCell ref="AP124:AV124"/>
    <mergeCell ref="AW101:BC101"/>
    <mergeCell ref="BD101:BJ101"/>
    <mergeCell ref="HW101:IC101"/>
    <mergeCell ref="ID101:IJ101"/>
    <mergeCell ref="AI148:AO148"/>
    <mergeCell ref="AP148:AV148"/>
    <mergeCell ref="N101:T101"/>
    <mergeCell ref="U101:AA101"/>
    <mergeCell ref="AB101:AH101"/>
    <mergeCell ref="DH148:DN148"/>
    <mergeCell ref="CF101:CL101"/>
    <mergeCell ref="EX101:FD101"/>
    <mergeCell ref="FE101:FK101"/>
    <mergeCell ref="FL101:FR101"/>
    <mergeCell ref="FS101:FY101"/>
    <mergeCell ref="EX124:FD124"/>
    <mergeCell ref="FE124:FK124"/>
    <mergeCell ref="FL124:FR124"/>
    <mergeCell ref="FS124:FY124"/>
    <mergeCell ref="CF124:CL124"/>
    <mergeCell ref="CM124:CS124"/>
    <mergeCell ref="CT124:CZ124"/>
    <mergeCell ref="DA124:DG124"/>
    <mergeCell ref="EC101:EI101"/>
    <mergeCell ref="EJ101:EP101"/>
    <mergeCell ref="A1:G1"/>
    <mergeCell ref="A2:G2"/>
    <mergeCell ref="A23:B23"/>
    <mergeCell ref="A25:B25"/>
    <mergeCell ref="A24:B24"/>
    <mergeCell ref="A42:G42"/>
    <mergeCell ref="A43:G43"/>
    <mergeCell ref="A10:G10"/>
    <mergeCell ref="A34:G34"/>
    <mergeCell ref="A35:G35"/>
    <mergeCell ref="A7:G7"/>
    <mergeCell ref="A8:G8"/>
    <mergeCell ref="A9:G9"/>
    <mergeCell ref="A6:G6"/>
    <mergeCell ref="A12:G12"/>
    <mergeCell ref="A13:G13"/>
    <mergeCell ref="A14:G14"/>
    <mergeCell ref="B18:G18"/>
    <mergeCell ref="A37:G37"/>
    <mergeCell ref="A38:G38"/>
    <mergeCell ref="A39:G39"/>
    <mergeCell ref="A40:G40"/>
    <mergeCell ref="B36:G36"/>
    <mergeCell ref="A15:G15"/>
    <mergeCell ref="B5:G5"/>
    <mergeCell ref="B11:G11"/>
    <mergeCell ref="B16:G16"/>
    <mergeCell ref="B93:C93"/>
    <mergeCell ref="B117:F117"/>
    <mergeCell ref="B118:F118"/>
    <mergeCell ref="B119:F119"/>
    <mergeCell ref="B120:F120"/>
    <mergeCell ref="B121:F121"/>
    <mergeCell ref="A76:G76"/>
    <mergeCell ref="A79:G79"/>
    <mergeCell ref="A77:G77"/>
    <mergeCell ref="A78:G78"/>
    <mergeCell ref="A87:G87"/>
    <mergeCell ref="A91:G91"/>
    <mergeCell ref="A90:G90"/>
    <mergeCell ref="A89:G89"/>
    <mergeCell ref="A49:G49"/>
    <mergeCell ref="A103:A104"/>
    <mergeCell ref="A101:G101"/>
    <mergeCell ref="D103:F103"/>
    <mergeCell ref="A88:G88"/>
    <mergeCell ref="A47:G47"/>
    <mergeCell ref="A61:G61"/>
    <mergeCell ref="EQ101:EW101"/>
    <mergeCell ref="EC124:EI124"/>
    <mergeCell ref="EJ124:EP124"/>
    <mergeCell ref="EQ124:EW124"/>
    <mergeCell ref="DO124:DU124"/>
    <mergeCell ref="DV124:EB124"/>
    <mergeCell ref="DA101:DG101"/>
    <mergeCell ref="DH101:DN101"/>
    <mergeCell ref="DO101:DU101"/>
    <mergeCell ref="DV101:EB101"/>
    <mergeCell ref="DH124:DN124"/>
    <mergeCell ref="BY148:CE148"/>
    <mergeCell ref="CF148:CL148"/>
    <mergeCell ref="CM148:CS148"/>
    <mergeCell ref="CT148:CZ148"/>
    <mergeCell ref="A94:G94"/>
    <mergeCell ref="A81:B81"/>
    <mergeCell ref="AI101:AO101"/>
    <mergeCell ref="AP101:AV101"/>
    <mergeCell ref="AI124:AO124"/>
    <mergeCell ref="B86:G86"/>
    <mergeCell ref="B122:F122"/>
    <mergeCell ref="B116:F116"/>
    <mergeCell ref="C103:C104"/>
    <mergeCell ref="B103:B104"/>
    <mergeCell ref="CM101:CS101"/>
    <mergeCell ref="CT101:CZ101"/>
    <mergeCell ref="BY124:CE124"/>
    <mergeCell ref="BR101:BX101"/>
    <mergeCell ref="BY101:CE101"/>
    <mergeCell ref="AW124:BC124"/>
    <mergeCell ref="BD124:BJ124"/>
    <mergeCell ref="BK124:BQ124"/>
    <mergeCell ref="BR124:BX124"/>
    <mergeCell ref="BK101:BQ101"/>
  </mergeCells>
  <phoneticPr fontId="2" type="noConversion"/>
  <dataValidations disablePrompts="1" count="1">
    <dataValidation type="list" allowBlank="1" showInputMessage="1" showErrorMessage="1" sqref="C211" xr:uid="{00000000-0002-0000-0000-000000000000}">
      <formula1>"4, 6,15"</formula1>
    </dataValidation>
  </dataValidations>
  <pageMargins left="0.74803149606299213" right="0.39370078740157483" top="0.39370078740157483" bottom="0.39370078740157483" header="0" footer="0"/>
  <pageSetup paperSize="9" scale="77" fitToHeight="0" orientation="landscape" r:id="rId1"/>
  <headerFooter alignWithMargins="0">
    <oddFooter>&amp;R&amp;P</oddFooter>
  </headerFooter>
  <rowBreaks count="2" manualBreakCount="2">
    <brk id="92" min="1" max="6" man="1"/>
    <brk id="161"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zoomScale="160" zoomScaleNormal="160" workbookViewId="0">
      <selection activeCell="C5" sqref="C5:C6"/>
    </sheetView>
  </sheetViews>
  <sheetFormatPr defaultRowHeight="13.2" x14ac:dyDescent="0.25"/>
  <cols>
    <col min="1" max="1" width="9.109375" style="24"/>
    <col min="2" max="2" width="33.6640625" style="24" customWidth="1"/>
    <col min="3" max="3" width="21.109375" style="24" customWidth="1"/>
    <col min="4" max="4" width="20" style="24" customWidth="1"/>
    <col min="5" max="5" width="24.33203125" style="24" customWidth="1"/>
  </cols>
  <sheetData>
    <row r="1" spans="1:5" ht="17.399999999999999" x14ac:dyDescent="0.25">
      <c r="A1" s="249" t="s">
        <v>102</v>
      </c>
      <c r="B1" s="249"/>
      <c r="C1" s="249"/>
      <c r="D1" s="249"/>
      <c r="E1" s="249"/>
    </row>
    <row r="2" spans="1:5" ht="17.399999999999999" x14ac:dyDescent="0.25">
      <c r="A2" s="19"/>
      <c r="B2" s="19"/>
      <c r="C2" s="19"/>
      <c r="D2" s="19"/>
      <c r="E2" s="19" t="s">
        <v>103</v>
      </c>
    </row>
    <row r="3" spans="1:5" ht="15.6" thickBot="1" x14ac:dyDescent="0.3">
      <c r="A3" s="20"/>
      <c r="B3" s="21"/>
      <c r="C3" s="21"/>
      <c r="D3" s="21"/>
      <c r="E3" s="21"/>
    </row>
    <row r="4" spans="1:5" ht="35.4" thickBot="1" x14ac:dyDescent="0.3">
      <c r="A4" s="22" t="s">
        <v>104</v>
      </c>
      <c r="B4" s="23" t="s">
        <v>105</v>
      </c>
      <c r="C4" s="23" t="s">
        <v>106</v>
      </c>
      <c r="D4" s="23" t="s">
        <v>65</v>
      </c>
      <c r="E4" s="23" t="s">
        <v>107</v>
      </c>
    </row>
    <row r="5" spans="1:5" ht="15.6" x14ac:dyDescent="0.25">
      <c r="A5" s="15">
        <v>1</v>
      </c>
      <c r="B5" s="15" t="s">
        <v>216</v>
      </c>
      <c r="C5" s="16">
        <v>90000</v>
      </c>
      <c r="D5" s="17">
        <v>1</v>
      </c>
      <c r="E5" s="16">
        <f t="shared" ref="E5:E6" si="0">C5*D5</f>
        <v>90000</v>
      </c>
    </row>
    <row r="6" spans="1:5" ht="30" x14ac:dyDescent="0.25">
      <c r="A6" s="15">
        <v>2</v>
      </c>
      <c r="B6" s="15" t="s">
        <v>217</v>
      </c>
      <c r="C6" s="16">
        <v>80000</v>
      </c>
      <c r="D6" s="17">
        <v>1</v>
      </c>
      <c r="E6" s="16">
        <f t="shared" si="0"/>
        <v>80000</v>
      </c>
    </row>
    <row r="7" spans="1:5" ht="15.6" x14ac:dyDescent="0.25">
      <c r="A7" s="15">
        <v>3</v>
      </c>
      <c r="B7" s="15"/>
      <c r="C7" s="16"/>
      <c r="D7" s="17"/>
      <c r="E7" s="16"/>
    </row>
    <row r="8" spans="1:5" ht="15.6" x14ac:dyDescent="0.25">
      <c r="A8" s="15">
        <v>4</v>
      </c>
      <c r="B8" s="15"/>
      <c r="C8" s="16"/>
      <c r="D8" s="17"/>
      <c r="E8" s="16"/>
    </row>
    <row r="9" spans="1:5" ht="15.6" x14ac:dyDescent="0.25">
      <c r="A9" s="15">
        <v>5</v>
      </c>
      <c r="B9" s="15"/>
      <c r="C9" s="16"/>
      <c r="D9" s="17"/>
      <c r="E9" s="16"/>
    </row>
    <row r="10" spans="1:5" ht="15.6" x14ac:dyDescent="0.25">
      <c r="A10" s="15">
        <v>6</v>
      </c>
      <c r="B10" s="15"/>
      <c r="C10" s="16"/>
      <c r="D10" s="17"/>
      <c r="E10" s="16"/>
    </row>
    <row r="11" spans="1:5" ht="15.6" x14ac:dyDescent="0.25">
      <c r="A11" s="250"/>
      <c r="B11" s="251" t="s">
        <v>108</v>
      </c>
      <c r="C11" s="14"/>
      <c r="D11" s="18">
        <f>SUM(D5:D10)</f>
        <v>2</v>
      </c>
      <c r="E11" s="14">
        <f>SUM(E5:E10)</f>
        <v>170000</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2025-03-12T12:14:27Z</cp:lastPrinted>
  <dcterms:created xsi:type="dcterms:W3CDTF">2009-05-20T11:30:47Z</dcterms:created>
  <dcterms:modified xsi:type="dcterms:W3CDTF">2025-04-05T03:00:51Z</dcterms:modified>
</cp:coreProperties>
</file>