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60" windowWidth="18195" windowHeight="11565" firstSheet="2" activeTab="2"/>
  </bookViews>
  <sheets>
    <sheet name="Итог" sheetId="4" state="hidden" r:id="rId1"/>
    <sheet name="Итог (2)" sheetId="5" state="hidden" r:id="rId2"/>
    <sheet name="Основной калькулятор" sheetId="8" r:id="rId3"/>
    <sheet name="Лист1" sheetId="1" state="hidden" r:id="rId4"/>
    <sheet name="Лист2" sheetId="2" state="hidden" r:id="rId5"/>
    <sheet name="Лист3" sheetId="3" state="hidden" r:id="rId6"/>
  </sheets>
  <calcPr calcId="145621"/>
</workbook>
</file>

<file path=xl/calcChain.xml><?xml version="1.0" encoding="utf-8"?>
<calcChain xmlns="http://schemas.openxmlformats.org/spreadsheetml/2006/main">
  <c r="F21" i="8" l="1"/>
  <c r="C22" i="8" l="1"/>
  <c r="C44" i="5" l="1"/>
  <c r="C47" i="5" s="1"/>
  <c r="M9" i="5"/>
  <c r="M11" i="5" l="1"/>
  <c r="M15" i="5" s="1"/>
  <c r="M10" i="5"/>
  <c r="M14" i="5" s="1"/>
  <c r="C44" i="4"/>
  <c r="C47" i="4" s="1"/>
  <c r="J9" i="4"/>
  <c r="I19" i="5" l="1"/>
  <c r="J11" i="4"/>
  <c r="J10" i="4" l="1"/>
  <c r="J15" i="4"/>
  <c r="J14" i="4" l="1"/>
  <c r="F19" i="4" s="1"/>
</calcChain>
</file>

<file path=xl/sharedStrings.xml><?xml version="1.0" encoding="utf-8"?>
<sst xmlns="http://schemas.openxmlformats.org/spreadsheetml/2006/main" count="209" uniqueCount="117">
  <si>
    <t>Выпуск</t>
  </si>
  <si>
    <t>Выручка</t>
  </si>
  <si>
    <t>Наличие рейтинга</t>
  </si>
  <si>
    <t>Рабочее название</t>
  </si>
  <si>
    <t>Размер  выручки</t>
  </si>
  <si>
    <t>Наличие кредитного рейтинга</t>
  </si>
  <si>
    <t>Каков среднегодовой размер выручки Вашей компании?</t>
  </si>
  <si>
    <t>Объем выпуска</t>
  </si>
  <si>
    <t>В каком объеме планируете размещать облигации?</t>
  </si>
  <si>
    <t>Присвоен ли Вашей компании рейтинг кредитных агенств</t>
  </si>
  <si>
    <t>Рассчитать</t>
  </si>
  <si>
    <t>Присвоен ли рейтинг кредитных агенств</t>
  </si>
  <si>
    <t>Есть</t>
  </si>
  <si>
    <t>Нет</t>
  </si>
  <si>
    <t>Куркулькулятор</t>
  </si>
  <si>
    <t>Прогнозная ставка</t>
  </si>
  <si>
    <t>Нижняя граница</t>
  </si>
  <si>
    <t>Верхняя граница</t>
  </si>
  <si>
    <t>Расчет</t>
  </si>
  <si>
    <t>Перевод в формат</t>
  </si>
  <si>
    <t>Список</t>
  </si>
  <si>
    <t>Коэффициенты</t>
  </si>
  <si>
    <t>Рейтинг</t>
  </si>
  <si>
    <t>Константа</t>
  </si>
  <si>
    <t>Прибыль</t>
  </si>
  <si>
    <t>Облигации</t>
  </si>
  <si>
    <t>Планируемая выручка</t>
  </si>
  <si>
    <t>Планируемая прибыль</t>
  </si>
  <si>
    <t>Процентный диапазон</t>
  </si>
  <si>
    <t>12%-16%</t>
  </si>
  <si>
    <t>Процентные платежи</t>
  </si>
  <si>
    <t>Комментарий</t>
  </si>
  <si>
    <t>Компаниям с оборотом менее 500 млн экономически невыгодно размещение облигаций. Это снижает вероятность выпуска</t>
  </si>
  <si>
    <t>Высокая долговая нагрузка относительно текущих объемов. Нормальный размер выпуска относительно текищх объемов не более 3-х кратного. Это снижает вероятность выпуска</t>
  </si>
  <si>
    <t>Отношение процентных платежей к ожидаемой прибыли</t>
  </si>
  <si>
    <t>Высокая долговая нагрузка. Нормальный размер не должен превышать 0,5. Это снижает вероятность выпуска</t>
  </si>
  <si>
    <t>Вероятность выпуска</t>
  </si>
  <si>
    <t>Объем эмиссии</t>
  </si>
  <si>
    <t>Размер выручки</t>
  </si>
  <si>
    <t>Размер прибыли</t>
  </si>
  <si>
    <t>Текст</t>
  </si>
  <si>
    <t>Диапазон процентной ставки</t>
  </si>
  <si>
    <t>Оценочный процентный платеж</t>
  </si>
  <si>
    <t>Калькулятор</t>
  </si>
  <si>
    <t>Объем эмиссии (млн руб.)</t>
  </si>
  <si>
    <t>Срок обращения (дней)</t>
  </si>
  <si>
    <t>Рейтинг (от 0 до 12)</t>
  </si>
  <si>
    <t>Дамии:</t>
  </si>
  <si>
    <t xml:space="preserve">   Первый выпуск</t>
  </si>
  <si>
    <t xml:space="preserve">   Биржевые/коммерческие</t>
  </si>
  <si>
    <t>C</t>
  </si>
  <si>
    <t>time</t>
  </si>
  <si>
    <t>em</t>
  </si>
  <si>
    <t>rate</t>
  </si>
  <si>
    <t>gov</t>
  </si>
  <si>
    <t>first</t>
  </si>
  <si>
    <t>b</t>
  </si>
  <si>
    <t>put</t>
  </si>
  <si>
    <t>Б иржевая = 1, Коммерческие = 0</t>
  </si>
  <si>
    <t>Put=1, Не put = 0, call - незначимы были</t>
  </si>
  <si>
    <t>Первый выпуск = 1, Второй и более = 0</t>
  </si>
  <si>
    <t>Комментарии</t>
  </si>
  <si>
    <t>Ставка купона (%)</t>
  </si>
  <si>
    <t>Доходность ОФЗ (%)</t>
  </si>
  <si>
    <t>Таблица перевода</t>
  </si>
  <si>
    <t>AAA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</si>
  <si>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</si>
  <si>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</si>
  <si>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</si>
  <si>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</si>
  <si>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</si>
  <si>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</si>
  <si>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</si>
  <si>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</si>
  <si>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</si>
  <si>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</si>
  <si>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</si>
  <si>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</si>
  <si>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</si>
  <si>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</si>
  <si>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</si>
  <si>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Кредитный рейтинг</t>
  </si>
  <si>
    <t>Срок обращения</t>
  </si>
  <si>
    <t>Текущая доходность ОФЗ</t>
  </si>
  <si>
    <t>Планируемая вырчука</t>
  </si>
  <si>
    <t>Первый выпуск</t>
  </si>
  <si>
    <t>Пользователь вносит (в рублях)</t>
  </si>
  <si>
    <t xml:space="preserve">Пользователь вносит рейтинг и калькулятор переводит в шкалу или Пользователь сразу вводит переведенное значение? </t>
  </si>
  <si>
    <t>Пользователь вносит (в днях)</t>
  </si>
  <si>
    <t>Выдает калькулятор (в %)</t>
  </si>
  <si>
    <t>Выдает калькулятор (в рублях)</t>
  </si>
  <si>
    <t>Пользователь выбирает (да/нет)</t>
  </si>
  <si>
    <t>Пользователь выбирает (Биржевые/Коммерческие)</t>
  </si>
  <si>
    <t>Наличие оферты (put)</t>
  </si>
  <si>
    <t xml:space="preserve">   Наличие оферты (put)</t>
  </si>
  <si>
    <t>Пользователь выбирает (Да/Нет)</t>
  </si>
  <si>
    <t>Справа</t>
  </si>
  <si>
    <t>Слева</t>
  </si>
  <si>
    <t>По центру</t>
  </si>
  <si>
    <t>Тип облигаций</t>
  </si>
  <si>
    <t>Наличие оферты put</t>
  </si>
  <si>
    <t>Да</t>
  </si>
  <si>
    <t>Укажите в днях планируемый срок обращения облигаций</t>
  </si>
  <si>
    <t xml:space="preserve">Наличие put-оферты </t>
  </si>
  <si>
    <t>Предусматривается ли безотзывная оферта?</t>
  </si>
  <si>
    <t>Является ли планируемый выпуск первым для Вашей компании?</t>
  </si>
  <si>
    <t>Биржевые</t>
  </si>
  <si>
    <t>Коммерческие</t>
  </si>
  <si>
    <t>Укажите тип планируемых к выпуску облигаций</t>
  </si>
  <si>
    <t>Пользователь вносит (в %) выгружается откуда-то)</t>
  </si>
  <si>
    <t>Величина безрисковой ставки (выгружается автоматически)</t>
  </si>
  <si>
    <t>Укажите в рублях планируемый объем эмиссии</t>
  </si>
  <si>
    <t>Содержание</t>
  </si>
  <si>
    <t>Пользователь вносит (в млн руб.)</t>
  </si>
  <si>
    <t>Укажите кредитный рейтинг вашей компании</t>
  </si>
  <si>
    <t>Укажите кредитный рейтинг вашей компании.</t>
  </si>
  <si>
    <t>Ниже В- или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</si>
</sst>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000000%"/>
    <numFmt numFmtId="166" formatCode="0.000000"/>
    <numFmt numFmtId="167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9"/>
      <color rgb="FF2D6695"/>
      <name val="Arial Narrow"/>
      <family val="2"/>
      <charset val="204"/>
    </font>
    <font>
      <sz val="19"/>
      <color theme="0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b/>
      <sz val="24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rgb="FFFFBB44"/>
      <name val="Arial"/>
      <family val="2"/>
      <charset val="204"/>
    </font>
    <font>
      <sz val="11"/>
      <color rgb="FFFF0000"/>
      <name val="Arial"/>
      <family val="2"/>
      <charset val="204"/>
    </font>
    <font>
      <i/>
      <sz val="11"/>
      <color rgb="FFEE1133"/>
      <name val="Arial"/>
      <family val="2"/>
      <charset val="204"/>
    </font>
    <font>
      <i/>
      <sz val="11"/>
      <color rgb="FFFFBB44"/>
      <name val="Arial"/>
      <family val="2"/>
      <charset val="204"/>
    </font>
    <font>
      <i/>
      <sz val="11"/>
      <color rgb="FF70AA7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16568B"/>
        <bgColor indexed="64"/>
      </patternFill>
    </fill>
    <fill>
      <patternFill patternType="solid">
        <fgColor rgb="FFED9E00"/>
        <bgColor indexed="64"/>
      </patternFill>
    </fill>
    <fill>
      <patternFill patternType="solid">
        <fgColor rgb="FF0477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6EA9"/>
        <bgColor indexed="64"/>
      </patternFill>
    </fill>
    <fill>
      <patternFill patternType="solid">
        <fgColor rgb="FFC7DAEB"/>
        <bgColor indexed="64"/>
      </patternFill>
    </fill>
    <fill>
      <patternFill patternType="solid">
        <fgColor rgb="FFA1BED7"/>
        <bgColor indexed="64"/>
      </patternFill>
    </fill>
    <fill>
      <patternFill patternType="solid">
        <fgColor rgb="FF2D669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AA70"/>
        <bgColor indexed="64"/>
      </patternFill>
    </fill>
  </fills>
  <borders count="46">
    <border>
      <left/>
      <right/>
      <top/>
      <bottom/>
      <diagonal/>
    </border>
    <border>
      <left style="medium">
        <color rgb="FF2D6695"/>
      </left>
      <right/>
      <top style="medium">
        <color rgb="FF2D6695"/>
      </top>
      <bottom/>
      <diagonal/>
    </border>
    <border>
      <left/>
      <right/>
      <top style="medium">
        <color rgb="FF2D6695"/>
      </top>
      <bottom/>
      <diagonal/>
    </border>
    <border>
      <left/>
      <right style="medium">
        <color rgb="FF2D6695"/>
      </right>
      <top style="medium">
        <color rgb="FF2D6695"/>
      </top>
      <bottom/>
      <diagonal/>
    </border>
    <border>
      <left style="medium">
        <color rgb="FF2D6695"/>
      </left>
      <right/>
      <top/>
      <bottom/>
      <diagonal/>
    </border>
    <border>
      <left/>
      <right style="medium">
        <color rgb="FF2D6695"/>
      </right>
      <top/>
      <bottom/>
      <diagonal/>
    </border>
    <border>
      <left style="medium">
        <color rgb="FF2D6695"/>
      </left>
      <right/>
      <top/>
      <bottom style="medium">
        <color rgb="FF2D6695"/>
      </bottom>
      <diagonal/>
    </border>
    <border>
      <left/>
      <right/>
      <top/>
      <bottom style="medium">
        <color rgb="FF2D6695"/>
      </bottom>
      <diagonal/>
    </border>
    <border>
      <left/>
      <right style="medium">
        <color rgb="FF2D6695"/>
      </right>
      <top/>
      <bottom style="medium">
        <color rgb="FF2D6695"/>
      </bottom>
      <diagonal/>
    </border>
    <border>
      <left style="thin">
        <color rgb="FF2D6695"/>
      </left>
      <right style="thin">
        <color rgb="FF2D6695"/>
      </right>
      <top style="thin">
        <color rgb="FF2D6695"/>
      </top>
      <bottom style="thin">
        <color rgb="FF2D6695"/>
      </bottom>
      <diagonal/>
    </border>
    <border>
      <left style="thin">
        <color rgb="FF2D6695"/>
      </left>
      <right/>
      <top style="thin">
        <color rgb="FF2D6695"/>
      </top>
      <bottom style="thin">
        <color rgb="FF2D6695"/>
      </bottom>
      <diagonal/>
    </border>
    <border>
      <left/>
      <right style="thin">
        <color rgb="FF2D6695"/>
      </right>
      <top style="thin">
        <color rgb="FF2D6695"/>
      </top>
      <bottom style="thin">
        <color rgb="FF2D6695"/>
      </bottom>
      <diagonal/>
    </border>
    <border>
      <left style="thin">
        <color rgb="FF276EA9"/>
      </left>
      <right/>
      <top style="thin">
        <color rgb="FF276EA9"/>
      </top>
      <bottom style="thin">
        <color rgb="FF276EA9"/>
      </bottom>
      <diagonal/>
    </border>
    <border>
      <left/>
      <right/>
      <top style="thin">
        <color rgb="FF276EA9"/>
      </top>
      <bottom style="thin">
        <color rgb="FF276EA9"/>
      </bottom>
      <diagonal/>
    </border>
    <border>
      <left/>
      <right style="thin">
        <color rgb="FF276EA9"/>
      </right>
      <top style="thin">
        <color rgb="FF276EA9"/>
      </top>
      <bottom style="thin">
        <color rgb="FF276EA9"/>
      </bottom>
      <diagonal/>
    </border>
    <border>
      <left style="medium">
        <color rgb="FF276EA9"/>
      </left>
      <right/>
      <top style="medium">
        <color rgb="FF276EA9"/>
      </top>
      <bottom/>
      <diagonal/>
    </border>
    <border>
      <left/>
      <right/>
      <top style="medium">
        <color rgb="FF276EA9"/>
      </top>
      <bottom/>
      <diagonal/>
    </border>
    <border>
      <left/>
      <right style="medium">
        <color rgb="FF276EA9"/>
      </right>
      <top style="medium">
        <color rgb="FF276EA9"/>
      </top>
      <bottom/>
      <diagonal/>
    </border>
    <border>
      <left style="medium">
        <color rgb="FF276EA9"/>
      </left>
      <right/>
      <top/>
      <bottom/>
      <diagonal/>
    </border>
    <border>
      <left/>
      <right style="medium">
        <color rgb="FF276EA9"/>
      </right>
      <top/>
      <bottom/>
      <diagonal/>
    </border>
    <border>
      <left style="medium">
        <color rgb="FF276EA9"/>
      </left>
      <right/>
      <top/>
      <bottom style="medium">
        <color rgb="FF276EA9"/>
      </bottom>
      <diagonal/>
    </border>
    <border>
      <left/>
      <right/>
      <top/>
      <bottom style="medium">
        <color rgb="FF276EA9"/>
      </bottom>
      <diagonal/>
    </border>
    <border>
      <left/>
      <right style="medium">
        <color rgb="FF276EA9"/>
      </right>
      <top/>
      <bottom style="medium">
        <color rgb="FF276EA9"/>
      </bottom>
      <diagonal/>
    </border>
    <border>
      <left style="medium">
        <color rgb="FFED9E00"/>
      </left>
      <right style="medium">
        <color rgb="FFED9E00"/>
      </right>
      <top style="medium">
        <color rgb="FFED9E00"/>
      </top>
      <bottom style="medium">
        <color rgb="FFED9E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76EA9"/>
      </left>
      <right style="thin">
        <color rgb="FF276EA9"/>
      </right>
      <top style="thin">
        <color rgb="FF276EA9"/>
      </top>
      <bottom style="thin">
        <color rgb="FF276E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0AA70"/>
      </left>
      <right style="thin">
        <color rgb="FF70AA70"/>
      </right>
      <top style="thin">
        <color rgb="FF70AA70"/>
      </top>
      <bottom style="thin">
        <color rgb="FF70AA7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4" borderId="0" xfId="0" applyFill="1"/>
    <xf numFmtId="0" fontId="0" fillId="5" borderId="0" xfId="0" applyFill="1"/>
    <xf numFmtId="0" fontId="2" fillId="5" borderId="0" xfId="0" applyFont="1" applyFill="1"/>
    <xf numFmtId="0" fontId="0" fillId="3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3" fillId="0" borderId="0" xfId="0" applyFont="1"/>
    <xf numFmtId="0" fontId="0" fillId="0" borderId="0" xfId="0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0" borderId="0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5" fillId="5" borderId="0" xfId="0" applyFont="1" applyFill="1" applyBorder="1" applyAlignment="1">
      <alignment horizontal="left"/>
    </xf>
    <xf numFmtId="0" fontId="6" fillId="5" borderId="0" xfId="0" applyFont="1" applyFill="1" applyBorder="1"/>
    <xf numFmtId="0" fontId="5" fillId="7" borderId="9" xfId="0" applyFont="1" applyFill="1" applyBorder="1" applyAlignment="1">
      <alignment horizontal="center" vertical="center"/>
    </xf>
    <xf numFmtId="164" fontId="5" fillId="5" borderId="0" xfId="1" applyNumberFormat="1" applyFont="1" applyFill="1" applyBorder="1" applyAlignment="1">
      <alignment horizontal="left" vertical="center"/>
    </xf>
    <xf numFmtId="165" fontId="5" fillId="7" borderId="9" xfId="1" applyNumberFormat="1" applyFont="1" applyFill="1" applyBorder="1" applyAlignment="1">
      <alignment horizontal="center" vertical="center"/>
    </xf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5" borderId="18" xfId="0" applyFill="1" applyBorder="1"/>
    <xf numFmtId="0" fontId="0" fillId="5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165" fontId="5" fillId="0" borderId="23" xfId="1" applyNumberFormat="1" applyFont="1" applyFill="1" applyBorder="1" applyAlignment="1">
      <alignment horizontal="center" vertical="center"/>
    </xf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0" borderId="24" xfId="0" applyBorder="1"/>
    <xf numFmtId="10" fontId="0" fillId="0" borderId="24" xfId="1" applyNumberFormat="1" applyFont="1" applyBorder="1"/>
    <xf numFmtId="167" fontId="0" fillId="0" borderId="24" xfId="0" applyNumberFormat="1" applyBorder="1"/>
    <xf numFmtId="0" fontId="7" fillId="0" borderId="24" xfId="0" applyFont="1" applyBorder="1"/>
    <xf numFmtId="166" fontId="0" fillId="0" borderId="24" xfId="0" applyNumberFormat="1" applyBorder="1"/>
    <xf numFmtId="43" fontId="0" fillId="0" borderId="0" xfId="2" applyFont="1"/>
    <xf numFmtId="43" fontId="0" fillId="0" borderId="0" xfId="0" applyNumberFormat="1"/>
    <xf numFmtId="0" fontId="0" fillId="10" borderId="0" xfId="0" applyFill="1"/>
    <xf numFmtId="0" fontId="0" fillId="0" borderId="0" xfId="0" applyAlignment="1">
      <alignment wrapText="1"/>
    </xf>
    <xf numFmtId="0" fontId="0" fillId="0" borderId="0" xfId="0" applyFill="1"/>
    <xf numFmtId="43" fontId="5" fillId="7" borderId="25" xfId="2" applyFont="1" applyFill="1" applyBorder="1" applyAlignment="1">
      <alignment vertical="center"/>
    </xf>
    <xf numFmtId="0" fontId="9" fillId="5" borderId="39" xfId="0" applyFont="1" applyFill="1" applyBorder="1"/>
    <xf numFmtId="0" fontId="10" fillId="5" borderId="0" xfId="0" applyFont="1" applyFill="1" applyBorder="1" applyAlignment="1">
      <alignment vertical="center"/>
    </xf>
    <xf numFmtId="0" fontId="9" fillId="5" borderId="0" xfId="0" applyFont="1" applyFill="1" applyBorder="1"/>
    <xf numFmtId="0" fontId="9" fillId="5" borderId="0" xfId="0" applyFont="1" applyFill="1" applyBorder="1" applyAlignment="1">
      <alignment wrapText="1"/>
    </xf>
    <xf numFmtId="0" fontId="9" fillId="5" borderId="40" xfId="0" applyFont="1" applyFill="1" applyBorder="1" applyAlignment="1">
      <alignment wrapText="1"/>
    </xf>
    <xf numFmtId="0" fontId="9" fillId="5" borderId="40" xfId="0" applyFont="1" applyFill="1" applyBorder="1"/>
    <xf numFmtId="0" fontId="9" fillId="11" borderId="39" xfId="0" applyFont="1" applyFill="1" applyBorder="1"/>
    <xf numFmtId="0" fontId="9" fillId="11" borderId="0" xfId="0" applyFont="1" applyFill="1" applyBorder="1"/>
    <xf numFmtId="0" fontId="9" fillId="11" borderId="40" xfId="0" applyFont="1" applyFill="1" applyBorder="1"/>
    <xf numFmtId="0" fontId="9" fillId="11" borderId="41" xfId="0" applyFont="1" applyFill="1" applyBorder="1"/>
    <xf numFmtId="0" fontId="9" fillId="11" borderId="42" xfId="0" applyFont="1" applyFill="1" applyBorder="1"/>
    <xf numFmtId="0" fontId="9" fillId="11" borderId="43" xfId="0" applyFont="1" applyFill="1" applyBorder="1"/>
    <xf numFmtId="0" fontId="10" fillId="5" borderId="0" xfId="0" applyFont="1" applyFill="1" applyBorder="1" applyAlignment="1">
      <alignment vertical="center" wrapText="1"/>
    </xf>
    <xf numFmtId="0" fontId="9" fillId="5" borderId="36" xfId="0" applyFont="1" applyFill="1" applyBorder="1"/>
    <xf numFmtId="0" fontId="10" fillId="5" borderId="37" xfId="0" applyFont="1" applyFill="1" applyBorder="1" applyAlignment="1">
      <alignment vertical="center"/>
    </xf>
    <xf numFmtId="0" fontId="9" fillId="5" borderId="37" xfId="0" applyFont="1" applyFill="1" applyBorder="1"/>
    <xf numFmtId="0" fontId="9" fillId="5" borderId="37" xfId="0" applyFont="1" applyFill="1" applyBorder="1" applyAlignment="1">
      <alignment wrapText="1"/>
    </xf>
    <xf numFmtId="0" fontId="9" fillId="5" borderId="38" xfId="0" applyFont="1" applyFill="1" applyBorder="1" applyAlignment="1">
      <alignment wrapText="1"/>
    </xf>
    <xf numFmtId="0" fontId="9" fillId="5" borderId="41" xfId="0" applyFont="1" applyFill="1" applyBorder="1"/>
    <xf numFmtId="0" fontId="9" fillId="5" borderId="42" xfId="0" applyFont="1" applyFill="1" applyBorder="1"/>
    <xf numFmtId="0" fontId="9" fillId="5" borderId="43" xfId="0" applyFont="1" applyFill="1" applyBorder="1"/>
    <xf numFmtId="0" fontId="12" fillId="5" borderId="0" xfId="0" applyFont="1" applyFill="1" applyBorder="1" applyAlignment="1">
      <alignment horizontal="left" vertical="center" wrapText="1"/>
    </xf>
    <xf numFmtId="44" fontId="11" fillId="5" borderId="44" xfId="3" applyFont="1" applyFill="1" applyBorder="1" applyAlignment="1">
      <alignment vertical="center"/>
    </xf>
    <xf numFmtId="43" fontId="11" fillId="5" borderId="44" xfId="2" applyFont="1" applyFill="1" applyBorder="1" applyAlignment="1">
      <alignment horizontal="right" vertical="center" indent="2"/>
    </xf>
    <xf numFmtId="43" fontId="14" fillId="12" borderId="45" xfId="2" applyFont="1" applyFill="1" applyBorder="1" applyAlignment="1">
      <alignment horizontal="right" vertical="center"/>
    </xf>
    <xf numFmtId="0" fontId="9" fillId="5" borderId="38" xfId="0" applyFont="1" applyFill="1" applyBorder="1"/>
    <xf numFmtId="0" fontId="9" fillId="0" borderId="0" xfId="0" applyFont="1"/>
    <xf numFmtId="44" fontId="9" fillId="0" borderId="0" xfId="3" applyFont="1" applyAlignment="1">
      <alignment vertical="center"/>
    </xf>
    <xf numFmtId="0" fontId="15" fillId="0" borderId="0" xfId="0" applyFont="1"/>
    <xf numFmtId="0" fontId="16" fillId="0" borderId="0" xfId="0" applyFont="1"/>
    <xf numFmtId="43" fontId="9" fillId="0" borderId="0" xfId="2" applyFont="1" applyAlignment="1">
      <alignment vertical="center"/>
    </xf>
    <xf numFmtId="0" fontId="9" fillId="0" borderId="0" xfId="0" applyFont="1" applyBorder="1"/>
    <xf numFmtId="0" fontId="17" fillId="0" borderId="0" xfId="0" applyFont="1"/>
    <xf numFmtId="0" fontId="9" fillId="0" borderId="24" xfId="0" applyFont="1" applyBorder="1"/>
    <xf numFmtId="0" fontId="9" fillId="0" borderId="24" xfId="0" applyFont="1" applyBorder="1" applyAlignment="1">
      <alignment horizontal="center"/>
    </xf>
    <xf numFmtId="0" fontId="9" fillId="0" borderId="30" xfId="0" applyFont="1" applyBorder="1"/>
    <xf numFmtId="0" fontId="9" fillId="0" borderId="27" xfId="0" applyFont="1" applyBorder="1" applyAlignment="1">
      <alignment horizontal="left"/>
    </xf>
    <xf numFmtId="0" fontId="9" fillId="0" borderId="27" xfId="0" applyFont="1" applyBorder="1"/>
    <xf numFmtId="0" fontId="9" fillId="0" borderId="29" xfId="0" applyFont="1" applyBorder="1"/>
    <xf numFmtId="0" fontId="9" fillId="0" borderId="26" xfId="0" applyFont="1" applyBorder="1"/>
    <xf numFmtId="0" fontId="9" fillId="0" borderId="31" xfId="0" applyFont="1" applyBorder="1"/>
    <xf numFmtId="0" fontId="9" fillId="0" borderId="28" xfId="0" applyFont="1" applyBorder="1"/>
    <xf numFmtId="0" fontId="9" fillId="0" borderId="32" xfId="0" applyFont="1" applyBorder="1"/>
    <xf numFmtId="0" fontId="9" fillId="0" borderId="33" xfId="0" applyFont="1" applyBorder="1"/>
    <xf numFmtId="0" fontId="9" fillId="0" borderId="30" xfId="0" applyFont="1" applyBorder="1" applyAlignment="1">
      <alignment horizontal="left" vertical="center"/>
    </xf>
    <xf numFmtId="0" fontId="9" fillId="0" borderId="32" xfId="0" applyFont="1" applyBorder="1" applyAlignment="1">
      <alignment wrapText="1"/>
    </xf>
    <xf numFmtId="0" fontId="9" fillId="0" borderId="31" xfId="0" applyFont="1" applyBorder="1" applyAlignment="1">
      <alignment horizontal="left" vertical="center"/>
    </xf>
    <xf numFmtId="0" fontId="12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2" fontId="9" fillId="0" borderId="0" xfId="0" applyNumberFormat="1" applyFont="1"/>
    <xf numFmtId="1" fontId="11" fillId="5" borderId="44" xfId="1" applyNumberFormat="1" applyFont="1" applyFill="1" applyBorder="1" applyAlignment="1">
      <alignment horizontal="right" vertical="center"/>
    </xf>
    <xf numFmtId="1" fontId="11" fillId="5" borderId="44" xfId="3" applyNumberFormat="1" applyFont="1" applyFill="1" applyBorder="1" applyAlignment="1">
      <alignment horizontal="right" vertical="center"/>
    </xf>
    <xf numFmtId="2" fontId="11" fillId="5" borderId="44" xfId="3" applyNumberFormat="1" applyFont="1" applyFill="1" applyBorder="1" applyAlignment="1">
      <alignment horizontal="right" vertical="center"/>
    </xf>
    <xf numFmtId="0" fontId="12" fillId="5" borderId="0" xfId="0" applyFont="1" applyFill="1" applyBorder="1" applyAlignment="1">
      <alignment vertical="top" wrapText="1"/>
    </xf>
    <xf numFmtId="0" fontId="7" fillId="0" borderId="24" xfId="0" applyFont="1" applyBorder="1" applyAlignment="1">
      <alignment horizontal="center"/>
    </xf>
    <xf numFmtId="4" fontId="5" fillId="7" borderId="12" xfId="0" applyNumberFormat="1" applyFont="1" applyFill="1" applyBorder="1" applyAlignment="1">
      <alignment horizontal="right" vertical="center"/>
    </xf>
    <xf numFmtId="4" fontId="5" fillId="7" borderId="13" xfId="0" applyNumberFormat="1" applyFont="1" applyFill="1" applyBorder="1" applyAlignment="1">
      <alignment horizontal="right" vertical="center"/>
    </xf>
    <xf numFmtId="4" fontId="5" fillId="7" borderId="14" xfId="0" applyNumberFormat="1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left" vertical="top"/>
    </xf>
    <xf numFmtId="43" fontId="5" fillId="7" borderId="12" xfId="2" applyFont="1" applyFill="1" applyBorder="1" applyAlignment="1">
      <alignment horizontal="right" vertical="center"/>
    </xf>
    <xf numFmtId="43" fontId="5" fillId="7" borderId="13" xfId="2" applyFont="1" applyFill="1" applyBorder="1" applyAlignment="1">
      <alignment horizontal="right" vertical="center"/>
    </xf>
    <xf numFmtId="43" fontId="5" fillId="7" borderId="14" xfId="2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/>
    </xf>
    <xf numFmtId="0" fontId="10" fillId="5" borderId="0" xfId="0" applyFont="1" applyFill="1" applyBorder="1" applyAlignment="1">
      <alignment horizontal="left" vertical="center" wrapText="1"/>
    </xf>
    <xf numFmtId="0" fontId="13" fillId="11" borderId="36" xfId="0" applyFont="1" applyFill="1" applyBorder="1" applyAlignment="1">
      <alignment horizontal="left" vertical="center" indent="8"/>
    </xf>
    <xf numFmtId="0" fontId="13" fillId="11" borderId="37" xfId="0" applyFont="1" applyFill="1" applyBorder="1" applyAlignment="1">
      <alignment horizontal="left" vertical="center" indent="8"/>
    </xf>
    <xf numFmtId="0" fontId="8" fillId="11" borderId="37" xfId="0" applyFont="1" applyFill="1" applyBorder="1" applyAlignment="1">
      <alignment horizontal="left" vertical="center" indent="8"/>
    </xf>
    <xf numFmtId="0" fontId="8" fillId="11" borderId="38" xfId="0" applyFont="1" applyFill="1" applyBorder="1" applyAlignment="1">
      <alignment horizontal="left" vertical="center" indent="8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4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4" fontId="5" fillId="7" borderId="10" xfId="0" applyNumberFormat="1" applyFont="1" applyFill="1" applyBorder="1" applyAlignment="1">
      <alignment horizontal="right" vertical="center"/>
    </xf>
    <xf numFmtId="4" fontId="5" fillId="7" borderId="11" xfId="0" applyNumberFormat="1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right" vertical="center"/>
    </xf>
    <xf numFmtId="0" fontId="5" fillId="7" borderId="11" xfId="0" applyFont="1" applyFill="1" applyBorder="1" applyAlignment="1">
      <alignment horizontal="right" vertical="center"/>
    </xf>
  </cellXfs>
  <cellStyles count="4">
    <cellStyle name="Денежный" xfId="3" builtinId="4"/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mruColors>
      <color rgb="FFFFFFFF"/>
      <color rgb="FF70AA70"/>
      <color rgb="FF555555"/>
      <color rgb="FFEE1133"/>
      <color rgb="FFFF5A5A"/>
      <color rgb="FFFFBB44"/>
      <color rgb="FFFFCC88"/>
      <color rgb="FF276EA9"/>
      <color rgb="FFED9E00"/>
      <color rgb="FFC7D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47625</xdr:rowOff>
    </xdr:from>
    <xdr:to>
      <xdr:col>7</xdr:col>
      <xdr:colOff>0</xdr:colOff>
      <xdr:row>21</xdr:row>
      <xdr:rowOff>190500</xdr:rowOff>
    </xdr:to>
    <xdr:pic>
      <xdr:nvPicPr>
        <xdr:cNvPr id="4" name="Рисунок 3" descr="http://nnov.tpprf.ru/local/templates/tpprf_chamber/images/footer-dec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35" y="4824779"/>
          <a:ext cx="5018942" cy="384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47625</xdr:rowOff>
    </xdr:from>
    <xdr:to>
      <xdr:col>8</xdr:col>
      <xdr:colOff>895350</xdr:colOff>
      <xdr:row>21</xdr:row>
      <xdr:rowOff>190500</xdr:rowOff>
    </xdr:to>
    <xdr:pic>
      <xdr:nvPicPr>
        <xdr:cNvPr id="2" name="Рисунок 1" descr="http://nnov.tpprf.ru/local/templates/tpprf_chamber/images/footer-dec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829175"/>
          <a:ext cx="50196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1322</xdr:colOff>
      <xdr:row>24</xdr:row>
      <xdr:rowOff>79374</xdr:rowOff>
    </xdr:from>
    <xdr:ext cx="5381625" cy="381000"/>
    <xdr:pic>
      <xdr:nvPicPr>
        <xdr:cNvPr id="2" name="Рисунок 1" descr="http://nnov.tpprf.ru/local/templates/tpprf_chamber/images/footer-dec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rgbClr val="FFFFFF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Diffused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922" y="7794624"/>
          <a:ext cx="5381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673366</xdr:colOff>
      <xdr:row>24</xdr:row>
      <xdr:rowOff>68790</xdr:rowOff>
    </xdr:from>
    <xdr:ext cx="3544093" cy="476252"/>
    <xdr:pic>
      <xdr:nvPicPr>
        <xdr:cNvPr id="3" name="Рисунок 2" descr="http://nnov.tpprf.ru/local/templates/tpprf_chamber/images/footer-dec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duotone>
            <a:prstClr val="black"/>
            <a:schemeClr val="bg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owDiffused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34145" b="-25000"/>
        <a:stretch/>
      </xdr:blipFill>
      <xdr:spPr bwMode="auto">
        <a:xfrm>
          <a:off x="5874016" y="7784040"/>
          <a:ext cx="3544093" cy="476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10</xdr:row>
      <xdr:rowOff>9525</xdr:rowOff>
    </xdr:from>
    <xdr:to>
      <xdr:col>1</xdr:col>
      <xdr:colOff>333375</xdr:colOff>
      <xdr:row>14</xdr:row>
      <xdr:rowOff>9525</xdr:rowOff>
    </xdr:to>
    <xdr:pic>
      <xdr:nvPicPr>
        <xdr:cNvPr id="2" name="Рисунок 1" descr="http://nnov.tpprf.ru/local/templates/tpprf_chamber/images/main-bg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145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16</xdr:row>
      <xdr:rowOff>57150</xdr:rowOff>
    </xdr:from>
    <xdr:to>
      <xdr:col>8</xdr:col>
      <xdr:colOff>438150</xdr:colOff>
      <xdr:row>18</xdr:row>
      <xdr:rowOff>57150</xdr:rowOff>
    </xdr:to>
    <xdr:pic>
      <xdr:nvPicPr>
        <xdr:cNvPr id="3" name="Рисунок 2" descr="http://nnov.tpprf.ru/local/templates/tpprf_chamber/images/footer-dec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105150"/>
          <a:ext cx="50101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495300</xdr:colOff>
      <xdr:row>2</xdr:row>
      <xdr:rowOff>66675</xdr:rowOff>
    </xdr:from>
    <xdr:to>
      <xdr:col>4</xdr:col>
      <xdr:colOff>133350</xdr:colOff>
      <xdr:row>6</xdr:row>
      <xdr:rowOff>161925</xdr:rowOff>
    </xdr:to>
    <xdr:pic>
      <xdr:nvPicPr>
        <xdr:cNvPr id="4" name="Рисунок 3" descr="http://nnov.tpprf.ru/upload/iblock/ff5/ff53d49450d5a9174eb99d8d6a960a3d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47675"/>
          <a:ext cx="857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95250</xdr:rowOff>
    </xdr:from>
    <xdr:to>
      <xdr:col>5</xdr:col>
      <xdr:colOff>0</xdr:colOff>
      <xdr:row>22</xdr:row>
      <xdr:rowOff>95250</xdr:rowOff>
    </xdr:to>
    <xdr:pic>
      <xdr:nvPicPr>
        <xdr:cNvPr id="2" name="Рисунок 1" descr="http://nnov.tpprf.ru/local/templates/tpprf_chamber/images/footer-dec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4984750"/>
          <a:ext cx="5024437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L47"/>
  <sheetViews>
    <sheetView zoomScaleNormal="100" workbookViewId="0">
      <selection activeCell="C8" sqref="C8:F8"/>
    </sheetView>
  </sheetViews>
  <sheetFormatPr defaultRowHeight="15" x14ac:dyDescent="0.25"/>
  <cols>
    <col min="2" max="2" width="4.7109375" customWidth="1"/>
    <col min="3" max="3" width="18.28515625" customWidth="1"/>
    <col min="4" max="4" width="27.42578125" customWidth="1"/>
    <col min="5" max="5" width="2.85546875" customWidth="1"/>
    <col min="6" max="6" width="18.28515625" customWidth="1"/>
    <col min="7" max="7" width="3.7109375" customWidth="1"/>
    <col min="9" max="9" width="18" bestFit="1" customWidth="1"/>
    <col min="10" max="10" width="10.28515625" customWidth="1"/>
    <col min="11" max="11" width="9.140625" customWidth="1"/>
  </cols>
  <sheetData>
    <row r="1" spans="1:12" ht="15.75" thickBot="1" x14ac:dyDescent="0.3">
      <c r="A1" s="22"/>
      <c r="B1" s="22"/>
      <c r="C1" s="22"/>
      <c r="D1" s="22"/>
      <c r="E1" s="22"/>
      <c r="F1" s="22"/>
      <c r="G1" s="12"/>
      <c r="H1" s="12"/>
    </row>
    <row r="2" spans="1:12" x14ac:dyDescent="0.25">
      <c r="A2" s="22"/>
      <c r="B2" s="31"/>
      <c r="C2" s="32"/>
      <c r="D2" s="32"/>
      <c r="E2" s="32"/>
      <c r="F2" s="32"/>
      <c r="G2" s="33"/>
      <c r="H2" s="12"/>
      <c r="I2" s="117" t="s">
        <v>21</v>
      </c>
      <c r="J2" s="117"/>
    </row>
    <row r="3" spans="1:12" ht="15" customHeight="1" x14ac:dyDescent="0.25">
      <c r="A3" s="22"/>
      <c r="B3" s="34"/>
      <c r="C3" s="121" t="s">
        <v>14</v>
      </c>
      <c r="D3" s="121"/>
      <c r="E3" s="121"/>
      <c r="F3" s="121"/>
      <c r="G3" s="35"/>
      <c r="H3" s="12"/>
      <c r="I3" s="48" t="s">
        <v>23</v>
      </c>
      <c r="J3" s="48">
        <v>0.18031700000000001</v>
      </c>
    </row>
    <row r="4" spans="1:12" ht="15" customHeight="1" x14ac:dyDescent="0.25">
      <c r="A4" s="22"/>
      <c r="B4" s="34"/>
      <c r="C4" s="121"/>
      <c r="D4" s="121"/>
      <c r="E4" s="121"/>
      <c r="F4" s="121"/>
      <c r="G4" s="35"/>
      <c r="H4" s="12"/>
      <c r="I4" s="48" t="s">
        <v>1</v>
      </c>
      <c r="J4" s="48">
        <v>1.366E-3</v>
      </c>
      <c r="L4" s="51" t="s">
        <v>20</v>
      </c>
    </row>
    <row r="5" spans="1:12" ht="15.75" thickBot="1" x14ac:dyDescent="0.3">
      <c r="A5" s="22"/>
      <c r="B5" s="34"/>
      <c r="C5" s="17"/>
      <c r="D5" s="17"/>
      <c r="E5" s="17"/>
      <c r="F5" s="17"/>
      <c r="G5" s="35"/>
      <c r="H5" s="12"/>
      <c r="I5" s="48" t="s">
        <v>0</v>
      </c>
      <c r="J5" s="48">
        <v>7.7149999999999996E-3</v>
      </c>
      <c r="L5" s="48" t="s">
        <v>12</v>
      </c>
    </row>
    <row r="6" spans="1:12" x14ac:dyDescent="0.25">
      <c r="A6" s="22"/>
      <c r="B6" s="42"/>
      <c r="C6" s="43"/>
      <c r="D6" s="43"/>
      <c r="E6" s="43"/>
      <c r="F6" s="43"/>
      <c r="G6" s="44"/>
      <c r="H6" s="12"/>
      <c r="I6" s="48" t="s">
        <v>22</v>
      </c>
      <c r="J6" s="52">
        <v>4.47E-3</v>
      </c>
      <c r="L6" s="48" t="s">
        <v>13</v>
      </c>
    </row>
    <row r="7" spans="1:12" ht="18.75" x14ac:dyDescent="0.3">
      <c r="A7" s="22"/>
      <c r="B7" s="36"/>
      <c r="C7" s="26" t="s">
        <v>4</v>
      </c>
      <c r="D7" s="12"/>
      <c r="E7" s="26"/>
      <c r="F7" s="24"/>
      <c r="G7" s="37"/>
      <c r="H7" s="12"/>
    </row>
    <row r="8" spans="1:12" ht="30" customHeight="1" x14ac:dyDescent="0.25">
      <c r="A8" s="22"/>
      <c r="B8" s="36"/>
      <c r="C8" s="122">
        <v>1000</v>
      </c>
      <c r="D8" s="123"/>
      <c r="E8" s="123"/>
      <c r="F8" s="124"/>
      <c r="G8" s="37"/>
      <c r="H8" s="12"/>
      <c r="I8" s="117" t="s">
        <v>18</v>
      </c>
      <c r="J8" s="117"/>
    </row>
    <row r="9" spans="1:12" x14ac:dyDescent="0.25">
      <c r="A9" s="22"/>
      <c r="B9" s="36"/>
      <c r="C9" s="27" t="s">
        <v>6</v>
      </c>
      <c r="D9" s="12"/>
      <c r="E9" s="27"/>
      <c r="F9" s="24"/>
      <c r="G9" s="37"/>
      <c r="H9" s="12"/>
      <c r="I9" s="48" t="s">
        <v>15</v>
      </c>
      <c r="J9" s="49">
        <f>J3-J4*LN(C8/1000000)-J5*LN(C12/1000000)-J6*IF(C16="Есть",1,0)</f>
        <v>0.13198966173374244</v>
      </c>
    </row>
    <row r="10" spans="1:12" x14ac:dyDescent="0.25">
      <c r="A10" s="22"/>
      <c r="B10" s="36"/>
      <c r="C10" s="24"/>
      <c r="D10" s="24"/>
      <c r="E10" s="24"/>
      <c r="F10" s="24"/>
      <c r="G10" s="37"/>
      <c r="H10" s="12"/>
      <c r="I10" s="48" t="s">
        <v>16</v>
      </c>
      <c r="J10" s="49">
        <f>J9-0.03</f>
        <v>0.10198966173374244</v>
      </c>
    </row>
    <row r="11" spans="1:12" ht="18.75" x14ac:dyDescent="0.3">
      <c r="A11" s="22"/>
      <c r="B11" s="36"/>
      <c r="C11" s="26" t="s">
        <v>7</v>
      </c>
      <c r="D11" s="12"/>
      <c r="E11" s="26"/>
      <c r="F11" s="24"/>
      <c r="G11" s="37"/>
      <c r="H11" s="12"/>
      <c r="I11" s="48" t="s">
        <v>17</v>
      </c>
      <c r="J11" s="49">
        <f>J9+0.03</f>
        <v>0.16198966173374243</v>
      </c>
    </row>
    <row r="12" spans="1:12" ht="30.75" customHeight="1" x14ac:dyDescent="0.25">
      <c r="A12" s="22"/>
      <c r="B12" s="36"/>
      <c r="C12" s="122">
        <v>1000000000</v>
      </c>
      <c r="D12" s="123">
        <v>10000000</v>
      </c>
      <c r="E12" s="123"/>
      <c r="F12" s="124"/>
      <c r="G12" s="37"/>
      <c r="H12" s="12"/>
    </row>
    <row r="13" spans="1:12" x14ac:dyDescent="0.25">
      <c r="A13" s="22"/>
      <c r="B13" s="36"/>
      <c r="C13" s="27" t="s">
        <v>8</v>
      </c>
      <c r="D13" s="12"/>
      <c r="E13" s="27"/>
      <c r="F13" s="24"/>
      <c r="G13" s="37"/>
      <c r="H13" s="12"/>
      <c r="I13" s="117" t="s">
        <v>19</v>
      </c>
      <c r="J13" s="117"/>
    </row>
    <row r="14" spans="1:12" x14ac:dyDescent="0.25">
      <c r="A14" s="22"/>
      <c r="B14" s="36"/>
      <c r="C14" s="24"/>
      <c r="D14" s="24"/>
      <c r="E14" s="24"/>
      <c r="F14" s="24"/>
      <c r="G14" s="37"/>
      <c r="H14" s="12"/>
      <c r="I14" s="48" t="s">
        <v>16</v>
      </c>
      <c r="J14" s="50">
        <f>ROUND(100*J10,1)</f>
        <v>10.199999999999999</v>
      </c>
    </row>
    <row r="15" spans="1:12" ht="18.75" x14ac:dyDescent="0.3">
      <c r="A15" s="12"/>
      <c r="B15" s="36"/>
      <c r="C15" s="26" t="s">
        <v>5</v>
      </c>
      <c r="D15" s="12"/>
      <c r="E15" s="26"/>
      <c r="F15" s="24"/>
      <c r="G15" s="37"/>
      <c r="H15" s="12"/>
      <c r="I15" s="48" t="s">
        <v>17</v>
      </c>
      <c r="J15" s="50">
        <f>ROUND(100*J11,1)</f>
        <v>16.2</v>
      </c>
    </row>
    <row r="16" spans="1:12" ht="30.75" customHeight="1" x14ac:dyDescent="0.25">
      <c r="B16" s="36"/>
      <c r="C16" s="118" t="s">
        <v>12</v>
      </c>
      <c r="D16" s="119"/>
      <c r="E16" s="119"/>
      <c r="F16" s="120"/>
      <c r="G16" s="37"/>
    </row>
    <row r="17" spans="2:7" x14ac:dyDescent="0.25">
      <c r="B17" s="36"/>
      <c r="C17" s="27" t="s">
        <v>11</v>
      </c>
      <c r="D17" s="12"/>
      <c r="E17" s="27"/>
      <c r="F17" s="24"/>
      <c r="G17" s="37"/>
    </row>
    <row r="18" spans="2:7" ht="15.75" thickBot="1" x14ac:dyDescent="0.3">
      <c r="B18" s="36"/>
      <c r="C18" s="24"/>
      <c r="D18" s="27"/>
      <c r="E18" s="27"/>
      <c r="F18" s="24"/>
      <c r="G18" s="37"/>
    </row>
    <row r="19" spans="2:7" ht="30.75" customHeight="1" thickBot="1" x14ac:dyDescent="0.3">
      <c r="B19" s="36"/>
      <c r="C19" s="30" t="s">
        <v>10</v>
      </c>
      <c r="D19" s="29"/>
      <c r="E19" s="24"/>
      <c r="F19" s="41" t="str">
        <f>J14&amp;"%-"&amp;J15&amp;"%"</f>
        <v>10,2%-16,2%</v>
      </c>
      <c r="G19" s="37"/>
    </row>
    <row r="20" spans="2:7" ht="15.75" thickBot="1" x14ac:dyDescent="0.3">
      <c r="B20" s="45"/>
      <c r="C20" s="46"/>
      <c r="D20" s="46"/>
      <c r="E20" s="46"/>
      <c r="F20" s="46"/>
      <c r="G20" s="47"/>
    </row>
    <row r="21" spans="2:7" ht="18.75" customHeight="1" x14ac:dyDescent="0.25">
      <c r="B21" s="34"/>
      <c r="C21" s="17"/>
      <c r="D21" s="17"/>
      <c r="E21" s="17"/>
      <c r="F21" s="17"/>
      <c r="G21" s="35"/>
    </row>
    <row r="22" spans="2:7" ht="18.75" customHeight="1" thickBot="1" x14ac:dyDescent="0.3">
      <c r="B22" s="38"/>
      <c r="C22" s="39"/>
      <c r="D22" s="39"/>
      <c r="E22" s="39"/>
      <c r="F22" s="39"/>
      <c r="G22" s="40"/>
    </row>
    <row r="24" spans="2:7" x14ac:dyDescent="0.25">
      <c r="D24" t="s">
        <v>31</v>
      </c>
      <c r="F24" t="s">
        <v>36</v>
      </c>
    </row>
    <row r="25" spans="2:7" x14ac:dyDescent="0.25">
      <c r="C25" t="s">
        <v>1</v>
      </c>
    </row>
    <row r="26" spans="2:7" x14ac:dyDescent="0.25">
      <c r="C26" s="53">
        <v>100000</v>
      </c>
      <c r="D26" t="s">
        <v>32</v>
      </c>
      <c r="F26" s="55"/>
    </row>
    <row r="28" spans="2:7" x14ac:dyDescent="0.25">
      <c r="C28" t="s">
        <v>24</v>
      </c>
    </row>
    <row r="29" spans="2:7" x14ac:dyDescent="0.25">
      <c r="C29" s="53">
        <v>10000</v>
      </c>
    </row>
    <row r="31" spans="2:7" x14ac:dyDescent="0.25">
      <c r="C31" t="s">
        <v>25</v>
      </c>
    </row>
    <row r="32" spans="2:7" x14ac:dyDescent="0.25">
      <c r="C32" s="53">
        <v>500000</v>
      </c>
      <c r="D32" t="s">
        <v>33</v>
      </c>
    </row>
    <row r="34" spans="3:4" x14ac:dyDescent="0.25">
      <c r="C34" t="s">
        <v>26</v>
      </c>
    </row>
    <row r="35" spans="3:4" x14ac:dyDescent="0.25">
      <c r="C35" s="53">
        <v>300000</v>
      </c>
    </row>
    <row r="37" spans="3:4" x14ac:dyDescent="0.25">
      <c r="C37" t="s">
        <v>27</v>
      </c>
    </row>
    <row r="38" spans="3:4" x14ac:dyDescent="0.25">
      <c r="C38" s="53">
        <v>50000</v>
      </c>
    </row>
    <row r="40" spans="3:4" x14ac:dyDescent="0.25">
      <c r="C40" t="s">
        <v>28</v>
      </c>
    </row>
    <row r="41" spans="3:4" x14ac:dyDescent="0.25">
      <c r="C41" t="s">
        <v>29</v>
      </c>
    </row>
    <row r="43" spans="3:4" x14ac:dyDescent="0.25">
      <c r="C43" t="s">
        <v>30</v>
      </c>
    </row>
    <row r="44" spans="3:4" x14ac:dyDescent="0.25">
      <c r="C44" s="54">
        <f>C32*0.14</f>
        <v>70000</v>
      </c>
    </row>
    <row r="46" spans="3:4" x14ac:dyDescent="0.25">
      <c r="C46" t="s">
        <v>34</v>
      </c>
    </row>
    <row r="47" spans="3:4" x14ac:dyDescent="0.25">
      <c r="C47">
        <f>C44/C38</f>
        <v>1.4</v>
      </c>
      <c r="D47" t="s">
        <v>35</v>
      </c>
    </row>
  </sheetData>
  <mergeCells count="7">
    <mergeCell ref="I2:J2"/>
    <mergeCell ref="C16:F16"/>
    <mergeCell ref="C3:F4"/>
    <mergeCell ref="C8:F8"/>
    <mergeCell ref="C12:F12"/>
    <mergeCell ref="I8:J8"/>
    <mergeCell ref="I13:J13"/>
  </mergeCells>
  <dataValidations count="1">
    <dataValidation type="list" allowBlank="1" showInputMessage="1" showErrorMessage="1" sqref="C16">
      <formula1>$L$5:$L$6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47"/>
  <sheetViews>
    <sheetView zoomScaleNormal="100" workbookViewId="0">
      <selection activeCell="C7" sqref="C7"/>
    </sheetView>
  </sheetViews>
  <sheetFormatPr defaultRowHeight="15" x14ac:dyDescent="0.25"/>
  <cols>
    <col min="2" max="2" width="4.7109375" customWidth="1"/>
    <col min="3" max="3" width="18.28515625" customWidth="1"/>
    <col min="4" max="4" width="27.42578125" customWidth="1"/>
    <col min="5" max="8" width="2.85546875" customWidth="1"/>
    <col min="9" max="9" width="18.28515625" customWidth="1"/>
    <col min="10" max="10" width="3.7109375" customWidth="1"/>
    <col min="12" max="12" width="18" bestFit="1" customWidth="1"/>
    <col min="13" max="13" width="10.28515625" customWidth="1"/>
    <col min="14" max="14" width="9.140625" customWidth="1"/>
  </cols>
  <sheetData>
    <row r="1" spans="1:15" ht="15.75" thickBot="1" x14ac:dyDescent="0.3">
      <c r="A1" s="22"/>
      <c r="B1" s="22"/>
      <c r="C1" s="22"/>
      <c r="D1" s="22"/>
      <c r="E1" s="22"/>
      <c r="F1" s="22"/>
      <c r="G1" s="22"/>
      <c r="H1" s="22"/>
      <c r="I1" s="22"/>
      <c r="J1" s="12"/>
      <c r="K1" s="12"/>
    </row>
    <row r="2" spans="1:15" x14ac:dyDescent="0.25">
      <c r="A2" s="22"/>
      <c r="B2" s="31"/>
      <c r="C2" s="32"/>
      <c r="D2" s="32"/>
      <c r="E2" s="32"/>
      <c r="F2" s="32"/>
      <c r="G2" s="32"/>
      <c r="H2" s="32"/>
      <c r="I2" s="32"/>
      <c r="J2" s="33"/>
      <c r="K2" s="12"/>
      <c r="L2" s="117" t="s">
        <v>21</v>
      </c>
      <c r="M2" s="117"/>
    </row>
    <row r="3" spans="1:15" ht="15" customHeight="1" x14ac:dyDescent="0.25">
      <c r="A3" s="22"/>
      <c r="B3" s="34"/>
      <c r="C3" s="121" t="s">
        <v>14</v>
      </c>
      <c r="D3" s="121"/>
      <c r="E3" s="121"/>
      <c r="F3" s="121"/>
      <c r="G3" s="121"/>
      <c r="H3" s="121"/>
      <c r="I3" s="121"/>
      <c r="J3" s="35"/>
      <c r="K3" s="12"/>
      <c r="L3" s="48" t="s">
        <v>23</v>
      </c>
      <c r="M3" s="48">
        <v>0.18031700000000001</v>
      </c>
    </row>
    <row r="4" spans="1:15" ht="15" customHeight="1" x14ac:dyDescent="0.25">
      <c r="A4" s="22"/>
      <c r="B4" s="34"/>
      <c r="C4" s="121"/>
      <c r="D4" s="121"/>
      <c r="E4" s="121"/>
      <c r="F4" s="121"/>
      <c r="G4" s="121"/>
      <c r="H4" s="121"/>
      <c r="I4" s="121"/>
      <c r="J4" s="35"/>
      <c r="K4" s="12"/>
      <c r="L4" s="48" t="s">
        <v>1</v>
      </c>
      <c r="M4" s="48">
        <v>1.366E-3</v>
      </c>
      <c r="O4" s="51" t="s">
        <v>20</v>
      </c>
    </row>
    <row r="5" spans="1:15" ht="15.75" thickBot="1" x14ac:dyDescent="0.3">
      <c r="A5" s="22"/>
      <c r="B5" s="34"/>
      <c r="C5" s="17"/>
      <c r="D5" s="17"/>
      <c r="E5" s="17"/>
      <c r="F5" s="17"/>
      <c r="G5" s="17"/>
      <c r="H5" s="17"/>
      <c r="I5" s="17"/>
      <c r="J5" s="35"/>
      <c r="K5" s="12"/>
      <c r="L5" s="48" t="s">
        <v>0</v>
      </c>
      <c r="M5" s="48">
        <v>7.7149999999999996E-3</v>
      </c>
      <c r="O5" s="48" t="s">
        <v>12</v>
      </c>
    </row>
    <row r="6" spans="1:15" x14ac:dyDescent="0.25">
      <c r="A6" s="22"/>
      <c r="B6" s="42"/>
      <c r="C6" s="43"/>
      <c r="D6" s="43"/>
      <c r="E6" s="43"/>
      <c r="F6" s="43"/>
      <c r="G6" s="43"/>
      <c r="H6" s="43"/>
      <c r="I6" s="43"/>
      <c r="J6" s="44"/>
      <c r="K6" s="12"/>
      <c r="L6" s="48" t="s">
        <v>22</v>
      </c>
      <c r="M6" s="52">
        <v>4.47E-3</v>
      </c>
      <c r="O6" s="48" t="s">
        <v>13</v>
      </c>
    </row>
    <row r="7" spans="1:15" ht="18.75" x14ac:dyDescent="0.3">
      <c r="A7" s="22"/>
      <c r="B7" s="36"/>
      <c r="C7" s="26" t="s">
        <v>4</v>
      </c>
      <c r="D7" s="12"/>
      <c r="E7" s="26"/>
      <c r="F7" s="26"/>
      <c r="G7" s="26"/>
      <c r="H7" s="26"/>
      <c r="I7" s="24"/>
      <c r="J7" s="37"/>
      <c r="K7" s="12"/>
    </row>
    <row r="8" spans="1:15" ht="30" customHeight="1" x14ac:dyDescent="0.25">
      <c r="A8" s="22"/>
      <c r="B8" s="36"/>
      <c r="C8" s="122">
        <v>1000000000</v>
      </c>
      <c r="D8" s="123"/>
      <c r="E8" s="123"/>
      <c r="F8" s="123"/>
      <c r="G8" s="123"/>
      <c r="H8" s="123"/>
      <c r="I8" s="124"/>
      <c r="J8" s="37"/>
      <c r="K8" s="12"/>
      <c r="L8" s="117" t="s">
        <v>18</v>
      </c>
      <c r="M8" s="117"/>
    </row>
    <row r="9" spans="1:15" x14ac:dyDescent="0.25">
      <c r="A9" s="22"/>
      <c r="B9" s="36"/>
      <c r="C9" s="27" t="s">
        <v>6</v>
      </c>
      <c r="D9" s="12"/>
      <c r="E9" s="27"/>
      <c r="F9" s="27"/>
      <c r="G9" s="27"/>
      <c r="H9" s="27"/>
      <c r="I9" s="24"/>
      <c r="J9" s="37"/>
      <c r="K9" s="12"/>
      <c r="L9" s="48" t="s">
        <v>15</v>
      </c>
      <c r="M9" s="49">
        <f>M3-M4*LN(C8/1000000)-M5*LN(C12/1000000)-M6*IF(C16="Есть",1,0)</f>
        <v>0.10998951100250873</v>
      </c>
    </row>
    <row r="10" spans="1:15" x14ac:dyDescent="0.25">
      <c r="A10" s="22"/>
      <c r="B10" s="36"/>
      <c r="C10" s="24"/>
      <c r="D10" s="24"/>
      <c r="E10" s="24"/>
      <c r="F10" s="24"/>
      <c r="G10" s="24"/>
      <c r="H10" s="24"/>
      <c r="I10" s="24"/>
      <c r="J10" s="37"/>
      <c r="K10" s="12"/>
      <c r="L10" s="48" t="s">
        <v>16</v>
      </c>
      <c r="M10" s="49">
        <f>M9-0.02</f>
        <v>8.9989511002508724E-2</v>
      </c>
    </row>
    <row r="11" spans="1:15" ht="18.75" x14ac:dyDescent="0.3">
      <c r="A11" s="22"/>
      <c r="B11" s="36"/>
      <c r="C11" s="26" t="s">
        <v>7</v>
      </c>
      <c r="D11" s="12"/>
      <c r="E11" s="26"/>
      <c r="F11" s="26"/>
      <c r="G11" s="26"/>
      <c r="H11" s="26"/>
      <c r="I11" s="24"/>
      <c r="J11" s="37"/>
      <c r="K11" s="12"/>
      <c r="L11" s="48" t="s">
        <v>17</v>
      </c>
      <c r="M11" s="49">
        <f>M9+0.02</f>
        <v>0.12998951100250872</v>
      </c>
    </row>
    <row r="12" spans="1:15" ht="30.75" customHeight="1" x14ac:dyDescent="0.25">
      <c r="A12" s="22"/>
      <c r="B12" s="36"/>
      <c r="C12" s="122">
        <v>1500000000</v>
      </c>
      <c r="D12" s="123">
        <v>10000000</v>
      </c>
      <c r="E12" s="123"/>
      <c r="F12" s="123"/>
      <c r="G12" s="123"/>
      <c r="H12" s="123"/>
      <c r="I12" s="124"/>
      <c r="J12" s="37"/>
      <c r="K12" s="12"/>
    </row>
    <row r="13" spans="1:15" x14ac:dyDescent="0.25">
      <c r="A13" s="22"/>
      <c r="B13" s="36"/>
      <c r="C13" s="27" t="s">
        <v>8</v>
      </c>
      <c r="D13" s="12"/>
      <c r="E13" s="27"/>
      <c r="F13" s="27"/>
      <c r="G13" s="27"/>
      <c r="H13" s="27"/>
      <c r="I13" s="24"/>
      <c r="J13" s="37"/>
      <c r="K13" s="12"/>
      <c r="L13" s="117" t="s">
        <v>19</v>
      </c>
      <c r="M13" s="117"/>
    </row>
    <row r="14" spans="1:15" x14ac:dyDescent="0.25">
      <c r="B14" s="36"/>
      <c r="C14" s="24"/>
      <c r="D14" s="24"/>
      <c r="E14" s="24"/>
      <c r="F14" s="24"/>
      <c r="G14" s="24"/>
      <c r="H14" s="24"/>
      <c r="I14" s="24"/>
      <c r="J14" s="37"/>
      <c r="K14" s="12"/>
      <c r="L14" s="48" t="s">
        <v>16</v>
      </c>
      <c r="M14" s="50">
        <f>ROUND(100*M10,1)</f>
        <v>9</v>
      </c>
    </row>
    <row r="15" spans="1:15" ht="18.75" x14ac:dyDescent="0.3">
      <c r="A15" s="12"/>
      <c r="B15" s="36"/>
      <c r="C15" s="26" t="s">
        <v>5</v>
      </c>
      <c r="D15" s="12"/>
      <c r="E15" s="26"/>
      <c r="F15" s="26"/>
      <c r="G15" s="26"/>
      <c r="H15" s="26"/>
      <c r="I15" s="24"/>
      <c r="J15" s="37"/>
      <c r="K15" s="12"/>
      <c r="L15" s="48" t="s">
        <v>17</v>
      </c>
      <c r="M15" s="50">
        <f>ROUND(100*M11,1)</f>
        <v>13</v>
      </c>
    </row>
    <row r="16" spans="1:15" ht="30.75" customHeight="1" x14ac:dyDescent="0.25">
      <c r="B16" s="36"/>
      <c r="C16" s="118" t="s">
        <v>12</v>
      </c>
      <c r="D16" s="119"/>
      <c r="E16" s="119"/>
      <c r="F16" s="119"/>
      <c r="G16" s="119"/>
      <c r="H16" s="119"/>
      <c r="I16" s="120"/>
      <c r="J16" s="37"/>
    </row>
    <row r="17" spans="1:19" ht="18.75" x14ac:dyDescent="0.25">
      <c r="B17" s="36"/>
      <c r="C17" s="27" t="s">
        <v>11</v>
      </c>
      <c r="D17" s="12"/>
      <c r="E17" s="27"/>
      <c r="F17" s="27"/>
      <c r="G17" s="27"/>
      <c r="H17" s="27"/>
      <c r="I17" s="24"/>
      <c r="J17" s="37"/>
      <c r="M17" s="58"/>
      <c r="N17" s="58"/>
      <c r="O17" s="58"/>
      <c r="P17" s="58"/>
      <c r="Q17" s="58"/>
      <c r="R17" s="58"/>
      <c r="S17" s="58"/>
    </row>
    <row r="18" spans="1:19" ht="15.75" thickBot="1" x14ac:dyDescent="0.3">
      <c r="B18" s="36"/>
      <c r="C18" s="24"/>
      <c r="D18" s="27"/>
      <c r="E18" s="27"/>
      <c r="F18" s="27"/>
      <c r="G18" s="27"/>
      <c r="H18" s="27"/>
      <c r="I18" s="24"/>
      <c r="J18" s="37"/>
    </row>
    <row r="19" spans="1:19" ht="30.75" customHeight="1" thickBot="1" x14ac:dyDescent="0.3">
      <c r="B19" s="36"/>
      <c r="C19" s="30" t="s">
        <v>10</v>
      </c>
      <c r="D19" s="29"/>
      <c r="E19" s="24"/>
      <c r="F19" s="24"/>
      <c r="G19" s="24"/>
      <c r="H19" s="24"/>
      <c r="I19" s="41" t="str">
        <f>M14&amp;"%-"&amp;M15&amp;"%"</f>
        <v>9%-13%</v>
      </c>
      <c r="J19" s="37"/>
    </row>
    <row r="20" spans="1:19" ht="15.75" thickBot="1" x14ac:dyDescent="0.3">
      <c r="B20" s="45"/>
      <c r="C20" s="46"/>
      <c r="D20" s="46"/>
      <c r="E20" s="46"/>
      <c r="F20" s="46"/>
      <c r="G20" s="46"/>
      <c r="H20" s="46"/>
      <c r="I20" s="46"/>
      <c r="J20" s="47"/>
    </row>
    <row r="21" spans="1:19" ht="18.75" customHeight="1" x14ac:dyDescent="0.25">
      <c r="B21" s="34"/>
      <c r="C21" s="17"/>
      <c r="D21" s="17"/>
      <c r="E21" s="17"/>
      <c r="F21" s="17"/>
      <c r="G21" s="17"/>
      <c r="H21" s="17"/>
      <c r="I21" s="17"/>
      <c r="J21" s="35"/>
    </row>
    <row r="22" spans="1:19" ht="18.75" customHeight="1" thickBot="1" x14ac:dyDescent="0.3">
      <c r="B22" s="38"/>
      <c r="C22" s="39"/>
      <c r="D22" s="39"/>
      <c r="E22" s="39"/>
      <c r="F22" s="39"/>
      <c r="G22" s="39"/>
      <c r="H22" s="39"/>
      <c r="I22" s="39"/>
      <c r="J22" s="40"/>
    </row>
    <row r="24" spans="1:19" x14ac:dyDescent="0.25">
      <c r="D24" t="s">
        <v>31</v>
      </c>
      <c r="I24" t="s">
        <v>36</v>
      </c>
    </row>
    <row r="25" spans="1:19" x14ac:dyDescent="0.25">
      <c r="C25" t="s">
        <v>1</v>
      </c>
    </row>
    <row r="26" spans="1:19" x14ac:dyDescent="0.25">
      <c r="C26" s="53">
        <v>100000</v>
      </c>
      <c r="D26" t="s">
        <v>32</v>
      </c>
      <c r="I26" s="55"/>
    </row>
    <row r="27" spans="1:19" x14ac:dyDescent="0.25">
      <c r="A27" s="22"/>
    </row>
    <row r="28" spans="1:19" x14ac:dyDescent="0.25">
      <c r="C28" t="s">
        <v>24</v>
      </c>
    </row>
    <row r="29" spans="1:19" x14ac:dyDescent="0.25">
      <c r="C29" s="53">
        <v>10000</v>
      </c>
    </row>
    <row r="31" spans="1:19" x14ac:dyDescent="0.25">
      <c r="C31" t="s">
        <v>25</v>
      </c>
    </row>
    <row r="32" spans="1:19" x14ac:dyDescent="0.25">
      <c r="C32" s="53">
        <v>500000</v>
      </c>
      <c r="D32" t="s">
        <v>33</v>
      </c>
    </row>
    <row r="34" spans="3:4" x14ac:dyDescent="0.25">
      <c r="C34" t="s">
        <v>26</v>
      </c>
    </row>
    <row r="35" spans="3:4" x14ac:dyDescent="0.25">
      <c r="C35" s="53">
        <v>300000</v>
      </c>
    </row>
    <row r="37" spans="3:4" x14ac:dyDescent="0.25">
      <c r="C37" t="s">
        <v>27</v>
      </c>
    </row>
    <row r="38" spans="3:4" x14ac:dyDescent="0.25">
      <c r="C38" s="53">
        <v>50000</v>
      </c>
    </row>
    <row r="40" spans="3:4" x14ac:dyDescent="0.25">
      <c r="C40" t="s">
        <v>28</v>
      </c>
    </row>
    <row r="41" spans="3:4" x14ac:dyDescent="0.25">
      <c r="C41" t="s">
        <v>29</v>
      </c>
    </row>
    <row r="43" spans="3:4" x14ac:dyDescent="0.25">
      <c r="C43" t="s">
        <v>30</v>
      </c>
    </row>
    <row r="44" spans="3:4" x14ac:dyDescent="0.25">
      <c r="C44" s="54">
        <f>C32*0.14</f>
        <v>70000</v>
      </c>
    </row>
    <row r="46" spans="3:4" x14ac:dyDescent="0.25">
      <c r="C46" t="s">
        <v>34</v>
      </c>
    </row>
    <row r="47" spans="3:4" x14ac:dyDescent="0.25">
      <c r="C47">
        <f>C44/C38</f>
        <v>1.4</v>
      </c>
      <c r="D47" t="s">
        <v>35</v>
      </c>
    </row>
  </sheetData>
  <mergeCells count="7">
    <mergeCell ref="C16:I16"/>
    <mergeCell ref="L2:M2"/>
    <mergeCell ref="C3:I4"/>
    <mergeCell ref="C8:I8"/>
    <mergeCell ref="L8:M8"/>
    <mergeCell ref="C12:I12"/>
    <mergeCell ref="L13:M13"/>
  </mergeCells>
  <dataValidations count="1">
    <dataValidation type="list" allowBlank="1" showInputMessage="1" showErrorMessage="1" sqref="C16">
      <formula1>$O$5:$O$6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showGridLines="0" showRowColHeaders="0" tabSelected="1" zoomScale="70" zoomScaleNormal="70" workbookViewId="0">
      <selection activeCell="F16" sqref="F16"/>
    </sheetView>
  </sheetViews>
  <sheetFormatPr defaultRowHeight="15" x14ac:dyDescent="0.25"/>
  <cols>
    <col min="2" max="2" width="5.7109375" style="85" customWidth="1"/>
    <col min="3" max="4" width="28.7109375" style="85" customWidth="1"/>
    <col min="5" max="5" width="5.7109375" style="85" customWidth="1"/>
    <col min="6" max="7" width="28.7109375" style="85" customWidth="1"/>
    <col min="8" max="8" width="5.7109375" style="85" customWidth="1"/>
    <col min="9" max="9" width="10.7109375" customWidth="1"/>
    <col min="10" max="10" width="14.85546875" style="85" hidden="1" customWidth="1"/>
    <col min="11" max="11" width="15.28515625" style="85" hidden="1" customWidth="1"/>
    <col min="12" max="12" width="27.85546875" style="85" hidden="1" customWidth="1"/>
    <col min="13" max="13" width="35.85546875" style="85" hidden="1" customWidth="1"/>
    <col min="14" max="14" width="39.42578125" style="85" hidden="1" customWidth="1"/>
    <col min="15" max="15" width="35.85546875" style="85" hidden="1" customWidth="1"/>
  </cols>
  <sheetData>
    <row r="1" spans="2:16" ht="15.75" thickBot="1" x14ac:dyDescent="0.3"/>
    <row r="2" spans="2:16" ht="60" customHeight="1" thickBot="1" x14ac:dyDescent="0.3">
      <c r="B2" s="128" t="s">
        <v>43</v>
      </c>
      <c r="C2" s="129"/>
      <c r="D2" s="129"/>
      <c r="E2" s="129"/>
      <c r="F2" s="130"/>
      <c r="G2" s="130"/>
      <c r="H2" s="131"/>
      <c r="J2" s="136" t="s">
        <v>37</v>
      </c>
      <c r="K2" s="85" t="s">
        <v>112</v>
      </c>
      <c r="M2" s="89"/>
      <c r="N2" s="89"/>
      <c r="O2" s="86"/>
    </row>
    <row r="3" spans="2:16" ht="15" customHeight="1" x14ac:dyDescent="0.25">
      <c r="B3" s="72"/>
      <c r="C3" s="73"/>
      <c r="D3" s="74"/>
      <c r="E3" s="75"/>
      <c r="F3" s="73"/>
      <c r="G3" s="74"/>
      <c r="H3" s="76"/>
      <c r="I3" s="56"/>
      <c r="J3" s="136"/>
      <c r="K3" s="85" t="s">
        <v>40</v>
      </c>
      <c r="L3" s="106" t="s">
        <v>111</v>
      </c>
      <c r="M3" s="107"/>
      <c r="N3" s="108"/>
      <c r="O3" s="109"/>
      <c r="P3" s="57"/>
    </row>
    <row r="4" spans="2:16" ht="36" customHeight="1" x14ac:dyDescent="0.25">
      <c r="B4" s="59"/>
      <c r="C4" s="60" t="s">
        <v>37</v>
      </c>
      <c r="D4" s="81">
        <v>1000000</v>
      </c>
      <c r="E4" s="62"/>
      <c r="F4" s="60" t="s">
        <v>85</v>
      </c>
      <c r="G4" s="82" t="s">
        <v>101</v>
      </c>
      <c r="H4" s="63"/>
      <c r="I4" s="56"/>
      <c r="J4" s="110"/>
    </row>
    <row r="5" spans="2:16" ht="15" customHeight="1" x14ac:dyDescent="0.25">
      <c r="B5" s="59"/>
      <c r="C5" s="125" t="s">
        <v>111</v>
      </c>
      <c r="D5" s="125"/>
      <c r="E5" s="61"/>
      <c r="F5" s="125" t="s">
        <v>105</v>
      </c>
      <c r="G5" s="125"/>
      <c r="H5" s="64"/>
      <c r="J5" s="110"/>
    </row>
    <row r="6" spans="2:16" x14ac:dyDescent="0.25">
      <c r="B6" s="59"/>
      <c r="C6" s="125"/>
      <c r="D6" s="125"/>
      <c r="E6" s="61"/>
      <c r="F6" s="125"/>
      <c r="G6" s="125"/>
      <c r="H6" s="64"/>
      <c r="J6" s="136" t="s">
        <v>81</v>
      </c>
      <c r="K6" s="85" t="s">
        <v>112</v>
      </c>
      <c r="L6" s="85">
        <v>12</v>
      </c>
    </row>
    <row r="7" spans="2:16" x14ac:dyDescent="0.25">
      <c r="B7" s="59"/>
      <c r="C7" s="61"/>
      <c r="D7" s="61"/>
      <c r="E7" s="61"/>
      <c r="F7" s="61"/>
      <c r="G7" s="61"/>
      <c r="H7" s="64"/>
      <c r="J7" s="136"/>
      <c r="K7" s="85" t="s">
        <v>40</v>
      </c>
      <c r="L7" s="106" t="s">
        <v>115</v>
      </c>
      <c r="M7" s="107"/>
      <c r="N7" s="108"/>
      <c r="O7" s="109"/>
    </row>
    <row r="8" spans="2:16" ht="36" customHeight="1" x14ac:dyDescent="0.25">
      <c r="B8" s="59"/>
      <c r="C8" s="60" t="s">
        <v>82</v>
      </c>
      <c r="D8" s="114">
        <v>1065</v>
      </c>
      <c r="E8" s="62"/>
      <c r="F8" s="60" t="s">
        <v>99</v>
      </c>
      <c r="G8" s="82" t="s">
        <v>106</v>
      </c>
      <c r="H8" s="63"/>
      <c r="I8" s="56"/>
      <c r="J8" s="111"/>
    </row>
    <row r="9" spans="2:16" ht="15" customHeight="1" x14ac:dyDescent="0.25">
      <c r="B9" s="59"/>
      <c r="C9" s="125" t="s">
        <v>102</v>
      </c>
      <c r="D9" s="125"/>
      <c r="E9" s="61"/>
      <c r="F9" s="125" t="s">
        <v>108</v>
      </c>
      <c r="G9" s="125"/>
      <c r="H9" s="64"/>
      <c r="J9" s="111"/>
    </row>
    <row r="10" spans="2:16" x14ac:dyDescent="0.25">
      <c r="B10" s="59"/>
      <c r="C10" s="125"/>
      <c r="D10" s="125"/>
      <c r="E10" s="61"/>
      <c r="F10" s="125"/>
      <c r="G10" s="125"/>
      <c r="H10" s="64"/>
      <c r="J10" s="139" t="s">
        <v>82</v>
      </c>
      <c r="K10" s="85" t="s">
        <v>112</v>
      </c>
    </row>
    <row r="11" spans="2:16" x14ac:dyDescent="0.25">
      <c r="B11" s="59"/>
      <c r="C11" s="61"/>
      <c r="D11" s="61"/>
      <c r="E11" s="61"/>
      <c r="F11" s="61"/>
      <c r="G11" s="61"/>
      <c r="H11" s="64"/>
      <c r="J11" s="139"/>
      <c r="K11" s="85" t="s">
        <v>40</v>
      </c>
      <c r="L11" s="106" t="s">
        <v>102</v>
      </c>
    </row>
    <row r="12" spans="2:16" ht="36" customHeight="1" x14ac:dyDescent="0.25">
      <c r="B12" s="59"/>
      <c r="C12" s="60" t="s">
        <v>81</v>
      </c>
      <c r="D12" s="113" t="s">
        <v>76</v>
      </c>
      <c r="E12" s="62"/>
      <c r="F12" s="71" t="s">
        <v>103</v>
      </c>
      <c r="G12" s="82" t="s">
        <v>101</v>
      </c>
      <c r="H12" s="63"/>
      <c r="I12" s="56"/>
      <c r="J12" s="111"/>
      <c r="L12" s="90"/>
      <c r="M12" s="90"/>
      <c r="N12" s="90"/>
      <c r="O12" s="90"/>
    </row>
    <row r="13" spans="2:16" ht="15" customHeight="1" x14ac:dyDescent="0.25">
      <c r="B13" s="59"/>
      <c r="C13" s="125" t="s">
        <v>114</v>
      </c>
      <c r="D13" s="125"/>
      <c r="E13" s="61"/>
      <c r="F13" s="125" t="s">
        <v>104</v>
      </c>
      <c r="G13" s="125"/>
      <c r="H13" s="64"/>
      <c r="J13" s="111"/>
    </row>
    <row r="14" spans="2:16" x14ac:dyDescent="0.25">
      <c r="B14" s="59"/>
      <c r="C14" s="125"/>
      <c r="D14" s="125"/>
      <c r="E14" s="61"/>
      <c r="F14" s="125"/>
      <c r="G14" s="125"/>
      <c r="H14" s="64"/>
      <c r="J14" s="139" t="s">
        <v>83</v>
      </c>
      <c r="K14" s="85" t="s">
        <v>112</v>
      </c>
    </row>
    <row r="15" spans="2:16" x14ac:dyDescent="0.25">
      <c r="B15" s="59"/>
      <c r="C15" s="61"/>
      <c r="D15" s="61"/>
      <c r="E15" s="61"/>
      <c r="F15" s="61"/>
      <c r="G15" s="61"/>
      <c r="H15" s="64"/>
      <c r="J15" s="139"/>
      <c r="K15" s="85" t="s">
        <v>40</v>
      </c>
      <c r="L15" s="106" t="s">
        <v>110</v>
      </c>
    </row>
    <row r="16" spans="2:16" ht="36" customHeight="1" x14ac:dyDescent="0.25">
      <c r="B16" s="59"/>
      <c r="C16" s="71" t="s">
        <v>83</v>
      </c>
      <c r="D16" s="115">
        <v>9</v>
      </c>
      <c r="E16" s="62"/>
      <c r="F16" s="61"/>
      <c r="G16" s="61"/>
      <c r="H16" s="63"/>
      <c r="I16" s="56"/>
      <c r="J16" s="111"/>
    </row>
    <row r="17" spans="2:15" ht="15" customHeight="1" x14ac:dyDescent="0.25">
      <c r="B17" s="59"/>
      <c r="C17" s="125" t="s">
        <v>110</v>
      </c>
      <c r="D17" s="125"/>
      <c r="E17" s="61"/>
      <c r="F17" s="61"/>
      <c r="G17" s="61"/>
      <c r="H17" s="64"/>
      <c r="J17" s="111"/>
      <c r="M17" s="89"/>
      <c r="N17" s="89"/>
      <c r="O17" s="86"/>
    </row>
    <row r="18" spans="2:15" x14ac:dyDescent="0.25">
      <c r="B18" s="59"/>
      <c r="C18" s="125"/>
      <c r="D18" s="125"/>
      <c r="E18" s="61"/>
      <c r="F18" s="61"/>
      <c r="G18" s="61"/>
      <c r="H18" s="64"/>
      <c r="J18" s="139" t="s">
        <v>0</v>
      </c>
      <c r="K18" s="85" t="s">
        <v>112</v>
      </c>
      <c r="L18" s="87"/>
      <c r="M18" s="91"/>
      <c r="N18" s="85" t="s">
        <v>101</v>
      </c>
      <c r="O18" s="85" t="s">
        <v>13</v>
      </c>
    </row>
    <row r="19" spans="2:15" ht="15.75" thickBot="1" x14ac:dyDescent="0.3">
      <c r="B19" s="77"/>
      <c r="C19" s="78"/>
      <c r="D19" s="78"/>
      <c r="E19" s="78"/>
      <c r="F19" s="78"/>
      <c r="G19" s="78"/>
      <c r="H19" s="79"/>
      <c r="J19" s="139"/>
      <c r="K19" s="85" t="s">
        <v>40</v>
      </c>
      <c r="L19" s="106" t="s">
        <v>105</v>
      </c>
    </row>
    <row r="20" spans="2:15" ht="36" customHeight="1" x14ac:dyDescent="0.25">
      <c r="B20" s="72"/>
      <c r="C20" s="74"/>
      <c r="D20" s="74"/>
      <c r="E20" s="74"/>
      <c r="F20" s="74"/>
      <c r="G20" s="74"/>
      <c r="H20" s="84"/>
      <c r="I20" s="56"/>
      <c r="J20" s="111"/>
    </row>
    <row r="21" spans="2:15" ht="36" customHeight="1" x14ac:dyDescent="0.25">
      <c r="B21" s="59"/>
      <c r="C21" s="127" t="s">
        <v>41</v>
      </c>
      <c r="D21" s="127"/>
      <c r="E21" s="71"/>
      <c r="F21" s="83" t="str">
        <f>IF(COUNTA(D4,D8,D12,D16,G4,G8,G12)=7,(ROUND((M32+M33*D4/1000000+M34*D8+M35*VLOOKUP($D$12,$K$45:$L$61,2,0)+M36*D16+M38*IF(G4="Да",1,0)+M39*IF(G8="Биржевые",1,0)+M40*IF(G12="Да",1,0)),2)-1&amp;" - "&amp;ROUND((M32+M33*D4/1000000+M34*D8+M35*VLOOKUP($D$12,$K$45:$L$61,2,0)+M36*D16+M38*IF(G4="Да",1,0)+M39*IF(G8="Биржевые",1,0)+M40*IF(G12="Да",1,0)),2)+1&amp;"%"),"Заполните пустые ячейки")</f>
        <v>12,97 - 14,97%</v>
      </c>
      <c r="H21" s="64"/>
      <c r="J21" s="111"/>
    </row>
    <row r="22" spans="2:15" ht="15" customHeight="1" x14ac:dyDescent="0.25">
      <c r="B22" s="59"/>
      <c r="C22" s="125" t="str">
        <f>IF(F21="","Введите значения в поля выше","Ориентировочная процентная ставка для обозначенных параметров выпуска")</f>
        <v>Ориентировочная процентная ставка для обозначенных параметров выпуска</v>
      </c>
      <c r="D22" s="125"/>
      <c r="E22" s="116"/>
      <c r="F22" s="125"/>
      <c r="G22" s="125"/>
      <c r="H22" s="64"/>
      <c r="J22" s="139" t="s">
        <v>99</v>
      </c>
      <c r="K22" s="85" t="s">
        <v>112</v>
      </c>
      <c r="N22" s="85" t="s">
        <v>106</v>
      </c>
      <c r="O22" s="85" t="s">
        <v>107</v>
      </c>
    </row>
    <row r="23" spans="2:15" x14ac:dyDescent="0.25">
      <c r="B23" s="59"/>
      <c r="C23" s="125"/>
      <c r="D23" s="125"/>
      <c r="E23" s="116"/>
      <c r="F23" s="125"/>
      <c r="G23" s="125"/>
      <c r="H23" s="64"/>
      <c r="J23" s="139"/>
      <c r="K23" s="85" t="s">
        <v>40</v>
      </c>
      <c r="L23" s="106" t="s">
        <v>108</v>
      </c>
    </row>
    <row r="24" spans="2:15" x14ac:dyDescent="0.25">
      <c r="B24" s="59"/>
      <c r="C24" s="80"/>
      <c r="D24" s="80"/>
      <c r="E24" s="61"/>
      <c r="F24" s="80"/>
      <c r="G24" s="80"/>
      <c r="H24" s="64"/>
      <c r="J24" s="111"/>
    </row>
    <row r="25" spans="2:15" x14ac:dyDescent="0.25">
      <c r="B25" s="65"/>
      <c r="C25" s="66"/>
      <c r="D25" s="66"/>
      <c r="E25" s="66"/>
      <c r="F25" s="66"/>
      <c r="G25" s="66"/>
      <c r="H25" s="67"/>
      <c r="J25" s="111"/>
    </row>
    <row r="26" spans="2:15" ht="36" customHeight="1" thickBot="1" x14ac:dyDescent="0.3">
      <c r="B26" s="68"/>
      <c r="C26" s="69"/>
      <c r="D26" s="69"/>
      <c r="E26" s="69"/>
      <c r="F26" s="69"/>
      <c r="G26" s="69"/>
      <c r="H26" s="70"/>
      <c r="J26" s="139" t="s">
        <v>100</v>
      </c>
      <c r="K26" s="85" t="s">
        <v>112</v>
      </c>
      <c r="N26" s="85" t="s">
        <v>13</v>
      </c>
      <c r="O26" s="85" t="s">
        <v>101</v>
      </c>
    </row>
    <row r="27" spans="2:15" ht="15" customHeight="1" x14ac:dyDescent="0.25">
      <c r="J27" s="139"/>
      <c r="K27" s="85" t="s">
        <v>40</v>
      </c>
      <c r="L27" s="106" t="s">
        <v>104</v>
      </c>
      <c r="N27" s="88"/>
    </row>
    <row r="31" spans="2:15" ht="30" customHeight="1" x14ac:dyDescent="0.25">
      <c r="G31" s="112"/>
      <c r="I31" s="56"/>
      <c r="K31" s="92"/>
      <c r="L31" s="93" t="s">
        <v>62</v>
      </c>
      <c r="M31" s="92"/>
      <c r="N31" s="92" t="s">
        <v>61</v>
      </c>
    </row>
    <row r="32" spans="2:15" x14ac:dyDescent="0.25">
      <c r="K32" s="94"/>
      <c r="L32" s="95" t="s">
        <v>50</v>
      </c>
      <c r="M32" s="96">
        <v>7.9469709999999996</v>
      </c>
      <c r="N32" s="92"/>
    </row>
    <row r="33" spans="11:14" x14ac:dyDescent="0.25">
      <c r="K33" s="97" t="s">
        <v>52</v>
      </c>
      <c r="L33" s="98" t="s">
        <v>44</v>
      </c>
      <c r="M33" s="98">
        <v>-1.22E-4</v>
      </c>
      <c r="N33" s="96"/>
    </row>
    <row r="34" spans="11:14" x14ac:dyDescent="0.25">
      <c r="K34" s="94" t="s">
        <v>51</v>
      </c>
      <c r="L34" s="96" t="s">
        <v>45</v>
      </c>
      <c r="M34" s="96">
        <v>-2.5399999999999999E-4</v>
      </c>
      <c r="N34" s="96"/>
    </row>
    <row r="35" spans="11:14" x14ac:dyDescent="0.25">
      <c r="K35" s="94" t="s">
        <v>53</v>
      </c>
      <c r="L35" s="96" t="s">
        <v>46</v>
      </c>
      <c r="M35" s="96">
        <v>-0.134738</v>
      </c>
      <c r="N35" s="96"/>
    </row>
    <row r="36" spans="11:14" x14ac:dyDescent="0.25">
      <c r="K36" s="99" t="s">
        <v>54</v>
      </c>
      <c r="L36" s="100" t="s">
        <v>63</v>
      </c>
      <c r="M36" s="100">
        <v>0.61917</v>
      </c>
      <c r="N36" s="96"/>
    </row>
    <row r="37" spans="11:14" x14ac:dyDescent="0.25">
      <c r="K37" s="94"/>
      <c r="L37" s="96" t="s">
        <v>47</v>
      </c>
      <c r="M37" s="96"/>
      <c r="N37" s="98"/>
    </row>
    <row r="38" spans="11:14" x14ac:dyDescent="0.25">
      <c r="K38" s="94" t="s">
        <v>55</v>
      </c>
      <c r="L38" s="96" t="s">
        <v>48</v>
      </c>
      <c r="M38" s="96">
        <v>1.3047949999999999</v>
      </c>
      <c r="N38" s="96" t="s">
        <v>60</v>
      </c>
    </row>
    <row r="39" spans="11:14" x14ac:dyDescent="0.25">
      <c r="K39" s="94" t="s">
        <v>56</v>
      </c>
      <c r="L39" s="96" t="s">
        <v>49</v>
      </c>
      <c r="M39" s="96">
        <v>-1.0488280000000001</v>
      </c>
      <c r="N39" s="96" t="s">
        <v>58</v>
      </c>
    </row>
    <row r="40" spans="11:14" x14ac:dyDescent="0.25">
      <c r="K40" s="99" t="s">
        <v>57</v>
      </c>
      <c r="L40" s="100" t="s">
        <v>94</v>
      </c>
      <c r="M40" s="100">
        <v>0.599943</v>
      </c>
      <c r="N40" s="100" t="s">
        <v>59</v>
      </c>
    </row>
    <row r="41" spans="11:14" ht="37.5" customHeight="1" x14ac:dyDescent="0.25"/>
    <row r="44" spans="11:14" ht="37.5" customHeight="1" x14ac:dyDescent="0.25">
      <c r="K44" s="126" t="s">
        <v>64</v>
      </c>
      <c r="L44" s="126"/>
      <c r="M44" s="132" t="s">
        <v>97</v>
      </c>
      <c r="N44" s="133"/>
    </row>
    <row r="45" spans="11:14" x14ac:dyDescent="0.25">
      <c r="K45" s="92" t="s">
        <v>65</v>
      </c>
      <c r="L45" s="92">
        <v>12</v>
      </c>
      <c r="M45" s="94" t="s">
        <v>38</v>
      </c>
      <c r="N45" s="101" t="s">
        <v>86</v>
      </c>
    </row>
    <row r="46" spans="11:14" x14ac:dyDescent="0.25">
      <c r="K46" s="92" t="s">
        <v>66</v>
      </c>
      <c r="L46" s="92">
        <v>11</v>
      </c>
      <c r="M46" s="94" t="s">
        <v>39</v>
      </c>
      <c r="N46" s="101" t="s">
        <v>86</v>
      </c>
    </row>
    <row r="47" spans="11:14" x14ac:dyDescent="0.25">
      <c r="K47" s="92" t="s">
        <v>67</v>
      </c>
      <c r="L47" s="92">
        <v>10</v>
      </c>
      <c r="M47" s="94" t="s">
        <v>37</v>
      </c>
      <c r="N47" s="101" t="s">
        <v>113</v>
      </c>
    </row>
    <row r="48" spans="11:14" x14ac:dyDescent="0.25">
      <c r="K48" s="92" t="s">
        <v>68</v>
      </c>
      <c r="L48" s="92">
        <v>9</v>
      </c>
      <c r="M48" s="94" t="s">
        <v>84</v>
      </c>
      <c r="N48" s="101" t="s">
        <v>86</v>
      </c>
    </row>
    <row r="49" spans="11:14" x14ac:dyDescent="0.25">
      <c r="K49" s="92" t="s">
        <v>69</v>
      </c>
      <c r="L49" s="92">
        <v>8</v>
      </c>
      <c r="M49" s="99" t="s">
        <v>27</v>
      </c>
      <c r="N49" s="102" t="s">
        <v>86</v>
      </c>
    </row>
    <row r="50" spans="11:14" ht="57.75" x14ac:dyDescent="0.25">
      <c r="K50" s="92" t="s">
        <v>70</v>
      </c>
      <c r="L50" s="92">
        <v>7</v>
      </c>
      <c r="M50" s="103" t="s">
        <v>81</v>
      </c>
      <c r="N50" s="104" t="s">
        <v>87</v>
      </c>
    </row>
    <row r="51" spans="11:14" x14ac:dyDescent="0.25">
      <c r="K51" s="92" t="s">
        <v>71</v>
      </c>
      <c r="L51" s="92">
        <v>6</v>
      </c>
      <c r="M51" s="134" t="s">
        <v>96</v>
      </c>
      <c r="N51" s="135"/>
    </row>
    <row r="52" spans="11:14" x14ac:dyDescent="0.25">
      <c r="K52" s="92" t="s">
        <v>72</v>
      </c>
      <c r="L52" s="92">
        <v>5</v>
      </c>
      <c r="M52" s="103" t="s">
        <v>82</v>
      </c>
      <c r="N52" s="101" t="s">
        <v>88</v>
      </c>
    </row>
    <row r="53" spans="11:14" x14ac:dyDescent="0.25">
      <c r="K53" s="92" t="s">
        <v>73</v>
      </c>
      <c r="L53" s="92">
        <v>4</v>
      </c>
      <c r="M53" s="103" t="s">
        <v>83</v>
      </c>
      <c r="N53" s="101" t="s">
        <v>109</v>
      </c>
    </row>
    <row r="54" spans="11:14" x14ac:dyDescent="0.25">
      <c r="K54" s="92" t="s">
        <v>74</v>
      </c>
      <c r="L54" s="92">
        <v>3</v>
      </c>
      <c r="M54" s="103" t="s">
        <v>85</v>
      </c>
      <c r="N54" s="101" t="s">
        <v>91</v>
      </c>
    </row>
    <row r="55" spans="11:14" ht="29.25" x14ac:dyDescent="0.25">
      <c r="K55" s="92" t="s">
        <v>75</v>
      </c>
      <c r="L55" s="92">
        <v>2</v>
      </c>
      <c r="M55" s="103" t="s">
        <v>99</v>
      </c>
      <c r="N55" s="104" t="s">
        <v>92</v>
      </c>
    </row>
    <row r="56" spans="11:14" x14ac:dyDescent="0.25">
      <c r="K56" s="92" t="s">
        <v>76</v>
      </c>
      <c r="L56" s="92">
        <v>1</v>
      </c>
      <c r="M56" s="105" t="s">
        <v>93</v>
      </c>
      <c r="N56" s="102" t="s">
        <v>95</v>
      </c>
    </row>
    <row r="57" spans="11:14" x14ac:dyDescent="0.25">
      <c r="K57" s="92" t="s">
        <v>77</v>
      </c>
      <c r="L57" s="92">
        <v>0</v>
      </c>
      <c r="M57" s="137" t="s">
        <v>98</v>
      </c>
      <c r="N57" s="138"/>
    </row>
    <row r="58" spans="11:14" x14ac:dyDescent="0.25">
      <c r="K58" s="92" t="s">
        <v>78</v>
      </c>
      <c r="L58" s="92">
        <v>0</v>
      </c>
      <c r="M58" s="94" t="s">
        <v>41</v>
      </c>
      <c r="N58" s="101" t="s">
        <v>89</v>
      </c>
    </row>
    <row r="59" spans="11:14" x14ac:dyDescent="0.25">
      <c r="K59" s="92" t="s">
        <v>79</v>
      </c>
      <c r="L59" s="92">
        <v>0</v>
      </c>
      <c r="M59" s="99" t="s">
        <v>42</v>
      </c>
      <c r="N59" s="102" t="s">
        <v>90</v>
      </c>
    </row>
    <row r="60" spans="11:14" x14ac:dyDescent="0.25">
      <c r="K60" s="92" t="s">
        <v>80</v>
      </c>
      <c r="L60" s="92">
        <v>0</v>
      </c>
    </row>
    <row r="61" spans="11:14" x14ac:dyDescent="0.25">
      <c r="K61" s="92" t="s">
        <v>116</v>
      </c>
      <c r="L61" s="92">
        <v>0</v>
      </c>
    </row>
  </sheetData>
  <mergeCells count="23">
    <mergeCell ref="M44:N44"/>
    <mergeCell ref="M51:N51"/>
    <mergeCell ref="J2:J3"/>
    <mergeCell ref="J6:J7"/>
    <mergeCell ref="M57:N57"/>
    <mergeCell ref="J10:J11"/>
    <mergeCell ref="J14:J15"/>
    <mergeCell ref="J18:J19"/>
    <mergeCell ref="J22:J23"/>
    <mergeCell ref="J26:J27"/>
    <mergeCell ref="C22:D23"/>
    <mergeCell ref="F22:G23"/>
    <mergeCell ref="K44:L44"/>
    <mergeCell ref="C21:D21"/>
    <mergeCell ref="B2:E2"/>
    <mergeCell ref="F2:H2"/>
    <mergeCell ref="F5:G6"/>
    <mergeCell ref="C9:D10"/>
    <mergeCell ref="C5:D6"/>
    <mergeCell ref="F9:G10"/>
    <mergeCell ref="C17:D18"/>
    <mergeCell ref="F13:G14"/>
    <mergeCell ref="C13:D14"/>
  </mergeCells>
  <dataValidations count="4">
    <dataValidation type="list" allowBlank="1" showInputMessage="1" showErrorMessage="1" sqref="G12">
      <formula1>$N$26:$O$26</formula1>
    </dataValidation>
    <dataValidation type="list" allowBlank="1" showInputMessage="1" showErrorMessage="1" sqref="G8">
      <formula1>$N$22:$O$22</formula1>
    </dataValidation>
    <dataValidation type="list" allowBlank="1" showInputMessage="1" showErrorMessage="1" sqref="G4">
      <formula1>$N$18:$O$18</formula1>
    </dataValidation>
    <dataValidation type="list" allowBlank="1" showInputMessage="1" showErrorMessage="1" sqref="D12">
      <formula1>$K$45:$K$61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23"/>
  <sheetViews>
    <sheetView workbookViewId="0">
      <selection activeCell="D24" sqref="D24"/>
    </sheetView>
  </sheetViews>
  <sheetFormatPr defaultRowHeight="15" x14ac:dyDescent="0.25"/>
  <sheetData>
    <row r="1" spans="1:9" x14ac:dyDescent="0.25">
      <c r="A1" s="1"/>
      <c r="B1" s="1"/>
      <c r="C1" s="1"/>
      <c r="D1" s="1"/>
      <c r="E1" s="1"/>
      <c r="F1" s="1"/>
      <c r="G1" s="1"/>
    </row>
    <row r="2" spans="1:9" x14ac:dyDescent="0.25">
      <c r="A2" s="1"/>
      <c r="B2" s="9"/>
      <c r="C2" s="1"/>
      <c r="D2" s="1"/>
      <c r="E2" s="1"/>
      <c r="F2" s="1"/>
      <c r="G2" s="1"/>
    </row>
    <row r="3" spans="1:9" x14ac:dyDescent="0.25">
      <c r="A3" s="1"/>
      <c r="B3" s="9"/>
      <c r="C3" s="1"/>
      <c r="D3" s="4"/>
      <c r="E3" s="1"/>
      <c r="F3" s="1"/>
      <c r="G3" s="1"/>
    </row>
    <row r="4" spans="1:9" x14ac:dyDescent="0.25">
      <c r="A4" s="1"/>
      <c r="B4" s="1"/>
      <c r="C4" s="1"/>
      <c r="D4" s="4"/>
      <c r="E4" s="1"/>
      <c r="F4" s="1"/>
      <c r="G4" s="1"/>
    </row>
    <row r="5" spans="1:9" x14ac:dyDescent="0.25">
      <c r="A5" s="1"/>
      <c r="B5" s="2"/>
      <c r="C5" s="2"/>
      <c r="D5" s="5"/>
      <c r="E5" s="2"/>
      <c r="F5" s="2"/>
      <c r="G5" s="1"/>
    </row>
    <row r="6" spans="1:9" x14ac:dyDescent="0.25">
      <c r="A6" s="1"/>
      <c r="B6" s="1"/>
      <c r="C6" s="3"/>
      <c r="D6" s="4"/>
      <c r="E6" s="3"/>
      <c r="F6" s="1"/>
      <c r="G6" s="1"/>
      <c r="I6" s="10"/>
    </row>
    <row r="7" spans="1:9" x14ac:dyDescent="0.25">
      <c r="A7" s="1"/>
      <c r="B7" s="1"/>
      <c r="C7" s="1"/>
      <c r="D7" s="4"/>
      <c r="E7" s="1"/>
      <c r="F7" s="1"/>
      <c r="G7" s="1"/>
      <c r="I7" s="10"/>
    </row>
    <row r="8" spans="1:9" x14ac:dyDescent="0.25">
      <c r="A8" s="1"/>
      <c r="B8" s="1"/>
      <c r="C8" s="7"/>
      <c r="D8" s="7"/>
      <c r="E8" s="7"/>
      <c r="F8" s="10"/>
      <c r="G8" s="1"/>
    </row>
    <row r="9" spans="1:9" x14ac:dyDescent="0.25">
      <c r="A9" s="1"/>
      <c r="B9" s="1"/>
      <c r="C9" s="1"/>
      <c r="D9" s="4"/>
      <c r="E9" s="1"/>
      <c r="F9" s="10"/>
      <c r="G9" s="1"/>
    </row>
    <row r="10" spans="1:9" x14ac:dyDescent="0.25">
      <c r="A10" s="1"/>
      <c r="B10" s="1"/>
      <c r="C10" s="1"/>
      <c r="D10" s="4"/>
      <c r="E10" s="1"/>
      <c r="F10" s="1"/>
      <c r="G10" s="1"/>
    </row>
    <row r="11" spans="1:9" x14ac:dyDescent="0.25">
      <c r="A11" s="1"/>
      <c r="B11" s="1"/>
      <c r="C11" s="6"/>
      <c r="D11" s="6"/>
      <c r="E11" s="6"/>
      <c r="F11" s="1"/>
      <c r="G11" s="1"/>
    </row>
    <row r="12" spans="1:9" x14ac:dyDescent="0.25">
      <c r="A12" s="1"/>
      <c r="B12" s="1"/>
      <c r="C12" s="1"/>
      <c r="D12" s="3"/>
      <c r="E12" s="1"/>
      <c r="F12" s="1"/>
      <c r="G12" s="1"/>
    </row>
    <row r="13" spans="1:9" x14ac:dyDescent="0.25">
      <c r="A13" s="1"/>
      <c r="B13" s="1"/>
      <c r="C13" s="1"/>
      <c r="D13" s="1"/>
      <c r="E13" s="1"/>
      <c r="F13" s="8"/>
      <c r="G13" s="1"/>
    </row>
    <row r="14" spans="1:9" x14ac:dyDescent="0.25">
      <c r="A14" s="1"/>
      <c r="B14" s="1"/>
      <c r="C14" s="1"/>
      <c r="D14" s="1"/>
      <c r="E14" s="1"/>
      <c r="F14" s="8"/>
      <c r="G14" s="1"/>
    </row>
    <row r="15" spans="1:9" x14ac:dyDescent="0.25">
      <c r="A15" s="1"/>
      <c r="B15" s="1"/>
      <c r="C15" s="1"/>
      <c r="D15" s="1"/>
      <c r="E15" s="1"/>
      <c r="F15" s="1"/>
      <c r="G15" s="1"/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3" spans="1:9" ht="24" x14ac:dyDescent="0.35">
      <c r="A23" s="1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5"/>
  <sheetViews>
    <sheetView workbookViewId="0">
      <selection activeCell="D24" sqref="D24"/>
    </sheetView>
  </sheetViews>
  <sheetFormatPr defaultRowHeight="15" x14ac:dyDescent="0.25"/>
  <cols>
    <col min="1" max="1" width="17.85546875" bestFit="1" customWidth="1"/>
  </cols>
  <sheetData>
    <row r="2" spans="1:2" x14ac:dyDescent="0.25">
      <c r="B2">
        <v>0.21390000000000001</v>
      </c>
    </row>
    <row r="3" spans="1:2" x14ac:dyDescent="0.25">
      <c r="A3" t="s">
        <v>1</v>
      </c>
      <c r="B3">
        <v>-2E-3</v>
      </c>
    </row>
    <row r="4" spans="1:2" x14ac:dyDescent="0.25">
      <c r="A4" t="s">
        <v>0</v>
      </c>
      <c r="B4">
        <v>-4.0000000000000001E-3</v>
      </c>
    </row>
    <row r="5" spans="1:2" x14ac:dyDescent="0.25">
      <c r="A5" t="s">
        <v>2</v>
      </c>
      <c r="B5">
        <v>-8.9999999999999993E-3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23"/>
  <sheetViews>
    <sheetView zoomScale="120" zoomScaleNormal="120" workbookViewId="0">
      <selection activeCell="D24" sqref="D24"/>
    </sheetView>
  </sheetViews>
  <sheetFormatPr defaultRowHeight="15" x14ac:dyDescent="0.25"/>
  <cols>
    <col min="2" max="2" width="4.7109375" customWidth="1"/>
    <col min="3" max="3" width="48.5703125" customWidth="1"/>
    <col min="4" max="4" width="18.28515625" customWidth="1"/>
    <col min="5" max="5" width="3.7109375" customWidth="1"/>
  </cols>
  <sheetData>
    <row r="1" spans="1:8" ht="15.75" thickBot="1" x14ac:dyDescent="0.3">
      <c r="A1" s="22"/>
      <c r="B1" s="22"/>
      <c r="C1" s="22"/>
      <c r="D1" s="22"/>
      <c r="E1" s="12"/>
      <c r="F1" s="12"/>
      <c r="G1" s="12"/>
      <c r="H1" s="12"/>
    </row>
    <row r="2" spans="1:8" x14ac:dyDescent="0.25">
      <c r="A2" s="22"/>
      <c r="B2" s="13"/>
      <c r="C2" s="14"/>
      <c r="D2" s="14"/>
      <c r="E2" s="15"/>
      <c r="F2" s="12"/>
      <c r="G2" s="12"/>
      <c r="H2" s="12"/>
    </row>
    <row r="3" spans="1:8" x14ac:dyDescent="0.25">
      <c r="A3" s="22"/>
      <c r="B3" s="16"/>
      <c r="C3" s="121" t="s">
        <v>3</v>
      </c>
      <c r="D3" s="121"/>
      <c r="E3" s="18"/>
      <c r="F3" s="12"/>
      <c r="G3" s="12"/>
      <c r="H3" s="12"/>
    </row>
    <row r="4" spans="1:8" x14ac:dyDescent="0.25">
      <c r="A4" s="22"/>
      <c r="B4" s="16"/>
      <c r="C4" s="121"/>
      <c r="D4" s="121"/>
      <c r="E4" s="18"/>
      <c r="F4" s="12"/>
      <c r="G4" s="12"/>
      <c r="H4" s="12"/>
    </row>
    <row r="5" spans="1:8" x14ac:dyDescent="0.25">
      <c r="A5" s="22"/>
      <c r="B5" s="16"/>
      <c r="C5" s="17"/>
      <c r="D5" s="17"/>
      <c r="E5" s="18"/>
      <c r="F5" s="12"/>
      <c r="G5" s="12"/>
      <c r="H5" s="12"/>
    </row>
    <row r="6" spans="1:8" x14ac:dyDescent="0.25">
      <c r="A6" s="22"/>
      <c r="B6" s="23"/>
      <c r="C6" s="24"/>
      <c r="D6" s="24"/>
      <c r="E6" s="25"/>
      <c r="F6" s="12"/>
      <c r="G6" s="12"/>
      <c r="H6" s="12"/>
    </row>
    <row r="7" spans="1:8" ht="18.75" x14ac:dyDescent="0.3">
      <c r="A7" s="22"/>
      <c r="B7" s="23"/>
      <c r="C7" s="26" t="s">
        <v>4</v>
      </c>
      <c r="D7" s="24"/>
      <c r="E7" s="25"/>
      <c r="F7" s="12"/>
      <c r="G7" s="12"/>
      <c r="H7" s="12"/>
    </row>
    <row r="8" spans="1:8" ht="30" customHeight="1" x14ac:dyDescent="0.25">
      <c r="A8" s="22"/>
      <c r="B8" s="23"/>
      <c r="C8" s="140">
        <v>20000</v>
      </c>
      <c r="D8" s="141"/>
      <c r="E8" s="25"/>
      <c r="F8" s="12"/>
      <c r="G8" s="12"/>
      <c r="H8" s="12"/>
    </row>
    <row r="9" spans="1:8" x14ac:dyDescent="0.25">
      <c r="A9" s="22"/>
      <c r="B9" s="23"/>
      <c r="C9" s="27" t="s">
        <v>6</v>
      </c>
      <c r="D9" s="24"/>
      <c r="E9" s="25"/>
      <c r="F9" s="12"/>
      <c r="G9" s="12"/>
      <c r="H9" s="12"/>
    </row>
    <row r="10" spans="1:8" x14ac:dyDescent="0.25">
      <c r="A10" s="22"/>
      <c r="B10" s="23"/>
      <c r="C10" s="24"/>
      <c r="D10" s="24"/>
      <c r="E10" s="25"/>
      <c r="F10" s="12"/>
      <c r="G10" s="12"/>
      <c r="H10" s="12"/>
    </row>
    <row r="11" spans="1:8" ht="18.75" x14ac:dyDescent="0.3">
      <c r="A11" s="22"/>
      <c r="B11" s="23"/>
      <c r="C11" s="26" t="s">
        <v>7</v>
      </c>
      <c r="D11" s="24"/>
      <c r="E11" s="25"/>
      <c r="F11" s="12"/>
      <c r="G11" s="12"/>
      <c r="H11" s="12"/>
    </row>
    <row r="12" spans="1:8" ht="30.75" customHeight="1" x14ac:dyDescent="0.25">
      <c r="A12" s="22"/>
      <c r="B12" s="23"/>
      <c r="C12" s="140">
        <v>10000</v>
      </c>
      <c r="D12" s="141"/>
      <c r="E12" s="25"/>
      <c r="F12" s="12"/>
      <c r="G12" s="12"/>
      <c r="H12" s="12"/>
    </row>
    <row r="13" spans="1:8" x14ac:dyDescent="0.25">
      <c r="A13" s="22"/>
      <c r="B13" s="23"/>
      <c r="C13" s="27" t="s">
        <v>8</v>
      </c>
      <c r="D13" s="24"/>
      <c r="E13" s="25"/>
      <c r="F13" s="12"/>
      <c r="G13" s="12"/>
      <c r="H13" s="12"/>
    </row>
    <row r="14" spans="1:8" x14ac:dyDescent="0.25">
      <c r="A14" s="22"/>
      <c r="B14" s="23"/>
      <c r="C14" s="24"/>
      <c r="D14" s="24"/>
      <c r="E14" s="25"/>
      <c r="F14" s="12"/>
      <c r="G14" s="12"/>
      <c r="H14" s="12"/>
    </row>
    <row r="15" spans="1:8" ht="18.75" x14ac:dyDescent="0.3">
      <c r="A15" s="12"/>
      <c r="B15" s="23"/>
      <c r="C15" s="26" t="s">
        <v>5</v>
      </c>
      <c r="D15" s="24"/>
      <c r="E15" s="25"/>
      <c r="F15" s="12"/>
      <c r="G15" s="12"/>
      <c r="H15" s="12"/>
    </row>
    <row r="16" spans="1:8" ht="30.75" customHeight="1" x14ac:dyDescent="0.25">
      <c r="A16" s="12"/>
      <c r="B16" s="23"/>
      <c r="C16" s="142">
        <v>1</v>
      </c>
      <c r="D16" s="143"/>
      <c r="E16" s="25"/>
      <c r="F16" s="12"/>
      <c r="G16" s="12"/>
      <c r="H16" s="12"/>
    </row>
    <row r="17" spans="2:5" x14ac:dyDescent="0.25">
      <c r="B17" s="23"/>
      <c r="C17" s="27" t="s">
        <v>9</v>
      </c>
      <c r="D17" s="24"/>
      <c r="E17" s="25"/>
    </row>
    <row r="18" spans="2:5" x14ac:dyDescent="0.25">
      <c r="B18" s="23"/>
      <c r="C18" s="27"/>
      <c r="D18" s="24"/>
      <c r="E18" s="25"/>
    </row>
    <row r="19" spans="2:5" ht="30.75" customHeight="1" x14ac:dyDescent="0.25">
      <c r="B19" s="23"/>
      <c r="C19" s="24"/>
      <c r="D19" s="28" t="s">
        <v>10</v>
      </c>
      <c r="E19" s="25"/>
    </row>
    <row r="20" spans="2:5" x14ac:dyDescent="0.25">
      <c r="B20" s="23"/>
      <c r="C20" s="24"/>
      <c r="D20" s="24"/>
      <c r="E20" s="25"/>
    </row>
    <row r="21" spans="2:5" x14ac:dyDescent="0.25">
      <c r="B21" s="16"/>
      <c r="C21" s="17"/>
      <c r="D21" s="17"/>
      <c r="E21" s="18"/>
    </row>
    <row r="22" spans="2:5" x14ac:dyDescent="0.25">
      <c r="B22" s="16"/>
      <c r="C22" s="17"/>
      <c r="D22" s="17"/>
      <c r="E22" s="18"/>
    </row>
    <row r="23" spans="2:5" ht="15.75" thickBot="1" x14ac:dyDescent="0.3">
      <c r="B23" s="19"/>
      <c r="C23" s="20"/>
      <c r="D23" s="20"/>
      <c r="E23" s="21"/>
    </row>
  </sheetData>
  <mergeCells count="4">
    <mergeCell ref="C3:D4"/>
    <mergeCell ref="C8:D8"/>
    <mergeCell ref="C12:D12"/>
    <mergeCell ref="C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Итог (2)</vt:lpstr>
      <vt:lpstr>Основной калькулятор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В. Чернышов</dc:creator>
  <cp:lastModifiedBy>Шаповалова Евгения Александровна</cp:lastModifiedBy>
  <dcterms:created xsi:type="dcterms:W3CDTF">2018-08-02T12:35:47Z</dcterms:created>
  <dcterms:modified xsi:type="dcterms:W3CDTF">2019-08-01T14:32:21Z</dcterms:modified>
</cp:coreProperties>
</file>